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ustomProperty1.bin" ContentType="application/vnd.openxmlformats-officedocument.spreadsheetml.customProperty"/>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filterPrivacy="1" codeName="ThisWorkbook" autoCompressPictures="0"/>
  <bookViews>
    <workbookView xWindow="-120" yWindow="-120" windowWidth="25440" windowHeight="15270" tabRatio="788" activeTab="10"/>
  </bookViews>
  <sheets>
    <sheet name="Gennaio" sheetId="14" r:id="rId1"/>
    <sheet name="Febbraio" sheetId="15" r:id="rId2"/>
    <sheet name="Marzo" sheetId="16" r:id="rId3"/>
    <sheet name="Aprile" sheetId="17" r:id="rId4"/>
    <sheet name="Maggio" sheetId="18" r:id="rId5"/>
    <sheet name="Giugno" sheetId="19" r:id="rId6"/>
    <sheet name="Luglio" sheetId="20" r:id="rId7"/>
    <sheet name="Agosto" sheetId="21" r:id="rId8"/>
    <sheet name="Settembre" sheetId="22" r:id="rId9"/>
    <sheet name="Ottobre" sheetId="23" r:id="rId10"/>
    <sheet name="Novembre" sheetId="24" r:id="rId11"/>
    <sheet name="Dicembre" sheetId="25" r:id="rId12"/>
  </sheets>
  <definedNames>
    <definedName name="AnnoCalendario">Gennaio!$K$5</definedName>
    <definedName name="_xlnm.Print_Area" localSheetId="7">Agosto!$A:$I</definedName>
    <definedName name="_xlnm.Print_Area" localSheetId="3">Aprile!$A:$I</definedName>
    <definedName name="_xlnm.Print_Area" localSheetId="11">Dicembre!$A:$I</definedName>
    <definedName name="_xlnm.Print_Area" localSheetId="1">Febbraio!$A:$I</definedName>
    <definedName name="_xlnm.Print_Area" localSheetId="0">Gennaio!$A:$I</definedName>
    <definedName name="_xlnm.Print_Area" localSheetId="5">Giugno!$A:$I</definedName>
    <definedName name="_xlnm.Print_Area" localSheetId="6">Luglio!$A:$I</definedName>
    <definedName name="_xlnm.Print_Area" localSheetId="4">Maggio!$A:$I</definedName>
    <definedName name="_xlnm.Print_Area" localSheetId="2">Marzo!$A:$I</definedName>
    <definedName name="_xlnm.Print_Area" localSheetId="10">Novembre!$A:$I</definedName>
    <definedName name="_xlnm.Print_Area" localSheetId="9">Ottobre!$A:$I</definedName>
    <definedName name="_xlnm.Print_Area" localSheetId="8">Settembre!$A:$I</definedName>
    <definedName name="AreaTitoloColonna1..H12.1">Gennaio!$B$3</definedName>
    <definedName name="AreaTitoloColonna1..H12.10">Ottobre!$B$3</definedName>
    <definedName name="AreaTitoloColonna1..H12.11">Novembre!$B$3</definedName>
    <definedName name="AreaTitoloColonna1..H12.12">Dicembre!$B$3</definedName>
    <definedName name="AreaTitoloColonna1..H12.2">Febbraio!$B$3</definedName>
    <definedName name="AreaTitoloColonna1..H12.3">Marzo!$B$3</definedName>
    <definedName name="AreaTitoloColonna1..H12.4">Aprile!$B$3</definedName>
    <definedName name="AreaTitoloColonna1..H12.5">Maggio!$B$3</definedName>
    <definedName name="AreaTitoloColonna1..H12.6">Giugno!$B$3</definedName>
    <definedName name="AreaTitoloColonna1..H12.7">Luglio!$B$3</definedName>
    <definedName name="AreaTitoloColonna1..H12.8">Agosto!$B$3</definedName>
    <definedName name="AreaTitoloColonna1..H12.9">Settembre!$B$3</definedName>
    <definedName name="AreaTitoloColonna2..C14.1">Gennaio!$B$3</definedName>
    <definedName name="AreaTitoloColonna2..C14.10">Ottobre!$B$3</definedName>
    <definedName name="AreaTitoloColonna2..C14.11">Novembre!$B$3</definedName>
    <definedName name="AreaTitoloColonna2..C14.12">Dicembre!$B$3</definedName>
    <definedName name="AreaTitoloColonna2..C14.2">Febbraio!$B$3</definedName>
    <definedName name="AreaTitoloColonna2..C14.3">Marzo!$B$3</definedName>
    <definedName name="AreaTitoloColonna2..C14.4">Aprile!$B$3</definedName>
    <definedName name="AreaTitoloColonna2..C14.5">Maggio!$B$3</definedName>
    <definedName name="AreaTitoloColonna2..C14.6">Giugno!$B$3</definedName>
    <definedName name="AreaTitoloColonna2..C14.7">Luglio!$B$3</definedName>
    <definedName name="AreaTitoloColonna2..C14.8">Agosto!$B$3</definedName>
    <definedName name="AreaTitoloColonna2..C14.9">Settembre!$B$3</definedName>
    <definedName name="AreaTitoloRiga1..K3">Gennaio!$K$4</definedName>
    <definedName name="GiorniESettimane">{0,1,2,3,4,5,6} + {0;1;2;3;4;5}*7</definedName>
    <definedName name="InizioSettimana">Gennaio!$L$5</definedName>
  </definedNames>
  <calcPr calcId="152511" iterateDelta="1E-4"/>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2" i="14" l="1"/>
  <c r="B2" i="25" l="1"/>
  <c r="B2" i="24"/>
  <c r="B2" i="23"/>
  <c r="B2" i="22"/>
  <c r="B2" i="21"/>
  <c r="B2" i="20"/>
  <c r="B2" i="19"/>
  <c r="B2" i="18"/>
  <c r="B2" i="17"/>
  <c r="B2" i="16"/>
  <c r="B2" i="15"/>
  <c r="B3" i="24" l="1"/>
  <c r="B3" i="23"/>
  <c r="B3" i="22"/>
  <c r="B3" i="21"/>
  <c r="B3" i="20"/>
  <c r="B3" i="19" l="1"/>
  <c r="B3" i="18"/>
  <c r="B3" i="17"/>
  <c r="B3" i="16" l="1"/>
  <c r="B3" i="25" l="1"/>
  <c r="B3" i="15" l="1"/>
  <c r="B14" i="25" l="1" a="1"/>
  <c r="C14" i="25" s="1"/>
  <c r="B12" i="25" a="1"/>
  <c r="H12" i="25" s="1"/>
  <c r="B10" i="25" a="1"/>
  <c r="G10" i="25" s="1"/>
  <c r="B8" i="25" a="1"/>
  <c r="G8" i="25" s="1"/>
  <c r="B6" i="25" a="1"/>
  <c r="H6" i="25" s="1"/>
  <c r="B4" i="25" a="1"/>
  <c r="G4" i="25" s="1"/>
  <c r="G3" i="25" s="1"/>
  <c r="B14" i="24" a="1"/>
  <c r="C14" i="24" s="1"/>
  <c r="B12" i="24" a="1"/>
  <c r="H12" i="24" s="1"/>
  <c r="B10" i="24" a="1"/>
  <c r="G10" i="24" s="1"/>
  <c r="B8" i="24" a="1"/>
  <c r="G8" i="24" s="1"/>
  <c r="B6" i="24" a="1"/>
  <c r="H6" i="24" s="1"/>
  <c r="B4" i="24" a="1"/>
  <c r="G4" i="24" s="1"/>
  <c r="G3" i="24" s="1"/>
  <c r="B14" i="23" a="1"/>
  <c r="C14" i="23" s="1"/>
  <c r="B12" i="23" a="1"/>
  <c r="H12" i="23" s="1"/>
  <c r="B10" i="23" a="1"/>
  <c r="G10" i="23" s="1"/>
  <c r="B8" i="23" a="1"/>
  <c r="G8" i="23" s="1"/>
  <c r="B6" i="23" a="1"/>
  <c r="H6" i="23" s="1"/>
  <c r="B4" i="23" a="1"/>
  <c r="G4" i="23" s="1"/>
  <c r="G3" i="23" s="1"/>
  <c r="B14" i="22" a="1"/>
  <c r="C14" i="22" s="1"/>
  <c r="B12" i="22" a="1"/>
  <c r="H12" i="22" s="1"/>
  <c r="B10" i="22" a="1"/>
  <c r="G10" i="22" s="1"/>
  <c r="B8" i="22" a="1"/>
  <c r="H8" i="22" s="1"/>
  <c r="B6" i="22" a="1"/>
  <c r="G6" i="22" s="1"/>
  <c r="B4" i="22" a="1"/>
  <c r="H4" i="22" s="1"/>
  <c r="H3" i="22" s="1"/>
  <c r="B14" i="21" a="1"/>
  <c r="C14" i="21" s="1"/>
  <c r="B12" i="21" a="1"/>
  <c r="H12" i="21" s="1"/>
  <c r="B10" i="21" a="1"/>
  <c r="G10" i="21" s="1"/>
  <c r="B8" i="21" a="1"/>
  <c r="G8" i="21" s="1"/>
  <c r="B6" i="21" a="1"/>
  <c r="H6" i="21" s="1"/>
  <c r="B4" i="21" a="1"/>
  <c r="G4" i="21" s="1"/>
  <c r="G3" i="21" s="1"/>
  <c r="B14" i="20" a="1"/>
  <c r="C14" i="20" s="1"/>
  <c r="B12" i="20" a="1"/>
  <c r="H12" i="20" s="1"/>
  <c r="B10" i="20" a="1"/>
  <c r="G10" i="20" s="1"/>
  <c r="B8" i="20" a="1"/>
  <c r="H8" i="20" s="1"/>
  <c r="B6" i="20" a="1"/>
  <c r="G6" i="20" s="1"/>
  <c r="B4" i="20" a="1"/>
  <c r="E4" i="20" s="1"/>
  <c r="E3" i="20" s="1"/>
  <c r="B14" i="19" a="1"/>
  <c r="C14" i="19" s="1"/>
  <c r="B12" i="19" a="1"/>
  <c r="H12" i="19" s="1"/>
  <c r="B10" i="19" a="1"/>
  <c r="G10" i="19" s="1"/>
  <c r="B8" i="19" a="1"/>
  <c r="H8" i="19" s="1"/>
  <c r="B6" i="19" a="1"/>
  <c r="G6" i="19" s="1"/>
  <c r="B4" i="19" a="1"/>
  <c r="H4" i="19" s="1"/>
  <c r="H3" i="19" s="1"/>
  <c r="B14" i="18" a="1"/>
  <c r="C14" i="18" s="1"/>
  <c r="B12" i="18" a="1"/>
  <c r="G12" i="18" s="1"/>
  <c r="B10" i="18" a="1"/>
  <c r="G10" i="18" s="1"/>
  <c r="B8" i="18" a="1"/>
  <c r="G8" i="18" s="1"/>
  <c r="B6" i="18" a="1"/>
  <c r="G6" i="18" s="1"/>
  <c r="B4" i="18" a="1"/>
  <c r="G4" i="18" s="1"/>
  <c r="G3" i="18" s="1"/>
  <c r="B14" i="17" a="1"/>
  <c r="B14" i="17" s="1"/>
  <c r="B12" i="17" a="1"/>
  <c r="G12" i="17" s="1"/>
  <c r="B10" i="17" a="1"/>
  <c r="H10" i="17" s="1"/>
  <c r="B8" i="17" a="1"/>
  <c r="H8" i="17" s="1"/>
  <c r="B6" i="17" a="1"/>
  <c r="G6" i="17" s="1"/>
  <c r="B4" i="17" a="1"/>
  <c r="H4" i="17" s="1"/>
  <c r="H3" i="17" s="1"/>
  <c r="B14" i="16" a="1"/>
  <c r="C14" i="16" s="1"/>
  <c r="B12" i="16" a="1"/>
  <c r="H12" i="16" s="1"/>
  <c r="B10" i="16" a="1"/>
  <c r="G10" i="16" s="1"/>
  <c r="B8" i="16" a="1"/>
  <c r="H8" i="16" s="1"/>
  <c r="B6" i="16" a="1"/>
  <c r="G6" i="16" s="1"/>
  <c r="B4" i="16" a="1"/>
  <c r="H4" i="16" s="1"/>
  <c r="H3" i="16" s="1"/>
  <c r="B14" i="15" a="1"/>
  <c r="C14" i="15" s="1"/>
  <c r="B12" i="15" a="1"/>
  <c r="H12" i="15" s="1"/>
  <c r="B10" i="15" a="1"/>
  <c r="G10" i="15" s="1"/>
  <c r="B8" i="15" a="1"/>
  <c r="H8" i="15" s="1"/>
  <c r="B6" i="15" a="1"/>
  <c r="G6" i="15" s="1"/>
  <c r="B4" i="15" a="1"/>
  <c r="H4" i="15" s="1"/>
  <c r="H3" i="15" s="1"/>
  <c r="B8" i="18" l="1"/>
  <c r="B4" i="18"/>
  <c r="B12" i="18"/>
  <c r="F4" i="18"/>
  <c r="F3" i="18" s="1"/>
  <c r="F8" i="18"/>
  <c r="F12" i="18"/>
  <c r="D6" i="18"/>
  <c r="H6" i="18"/>
  <c r="D10" i="18"/>
  <c r="H10" i="18"/>
  <c r="D4" i="18"/>
  <c r="D3" i="18" s="1"/>
  <c r="H4" i="18"/>
  <c r="H3" i="18" s="1"/>
  <c r="B6" i="18"/>
  <c r="F6" i="18"/>
  <c r="D8" i="18"/>
  <c r="H8" i="18"/>
  <c r="B10" i="18"/>
  <c r="F10" i="18"/>
  <c r="D12" i="18"/>
  <c r="H12" i="18"/>
  <c r="B14" i="18"/>
  <c r="C6" i="25"/>
  <c r="E6" i="25"/>
  <c r="G6" i="25"/>
  <c r="C12" i="25"/>
  <c r="E12" i="25"/>
  <c r="G12" i="25"/>
  <c r="B4" i="25"/>
  <c r="D4" i="25"/>
  <c r="D3" i="25" s="1"/>
  <c r="F4" i="25"/>
  <c r="F3" i="25" s="1"/>
  <c r="H4" i="25"/>
  <c r="H3" i="25" s="1"/>
  <c r="B6" i="25"/>
  <c r="D6" i="25"/>
  <c r="F6" i="25"/>
  <c r="B8" i="25"/>
  <c r="D8" i="25"/>
  <c r="F8" i="25"/>
  <c r="H8" i="25"/>
  <c r="B10" i="25"/>
  <c r="D10" i="25"/>
  <c r="F10" i="25"/>
  <c r="H10" i="25"/>
  <c r="B12" i="25"/>
  <c r="D12" i="25"/>
  <c r="F12" i="25"/>
  <c r="B14" i="25"/>
  <c r="C4" i="25"/>
  <c r="C3" i="25" s="1"/>
  <c r="E4" i="25"/>
  <c r="E3" i="25" s="1"/>
  <c r="C8" i="25"/>
  <c r="E8" i="25"/>
  <c r="C10" i="25"/>
  <c r="E10" i="25"/>
  <c r="C6" i="24"/>
  <c r="E6" i="24"/>
  <c r="G6" i="24"/>
  <c r="C12" i="24"/>
  <c r="E12" i="24"/>
  <c r="G12" i="24"/>
  <c r="B4" i="24"/>
  <c r="D4" i="24"/>
  <c r="D3" i="24" s="1"/>
  <c r="F4" i="24"/>
  <c r="F3" i="24" s="1"/>
  <c r="H4" i="24"/>
  <c r="H3" i="24" s="1"/>
  <c r="B6" i="24"/>
  <c r="D6" i="24"/>
  <c r="F6" i="24"/>
  <c r="B8" i="24"/>
  <c r="D8" i="24"/>
  <c r="F8" i="24"/>
  <c r="H8" i="24"/>
  <c r="B10" i="24"/>
  <c r="D10" i="24"/>
  <c r="F10" i="24"/>
  <c r="H10" i="24"/>
  <c r="B12" i="24"/>
  <c r="D12" i="24"/>
  <c r="F12" i="24"/>
  <c r="B14" i="24"/>
  <c r="C4" i="24"/>
  <c r="C3" i="24" s="1"/>
  <c r="E4" i="24"/>
  <c r="E3" i="24" s="1"/>
  <c r="C8" i="24"/>
  <c r="E8" i="24"/>
  <c r="C10" i="24"/>
  <c r="E10" i="24"/>
  <c r="C6" i="23"/>
  <c r="E6" i="23"/>
  <c r="G6" i="23"/>
  <c r="C12" i="23"/>
  <c r="E12" i="23"/>
  <c r="G12" i="23"/>
  <c r="B4" i="23"/>
  <c r="D4" i="23"/>
  <c r="D3" i="23" s="1"/>
  <c r="F4" i="23"/>
  <c r="F3" i="23" s="1"/>
  <c r="H4" i="23"/>
  <c r="H3" i="23" s="1"/>
  <c r="B6" i="23"/>
  <c r="D6" i="23"/>
  <c r="F6" i="23"/>
  <c r="B8" i="23"/>
  <c r="D8" i="23"/>
  <c r="F8" i="23"/>
  <c r="H8" i="23"/>
  <c r="B10" i="23"/>
  <c r="D10" i="23"/>
  <c r="F10" i="23"/>
  <c r="H10" i="23"/>
  <c r="B12" i="23"/>
  <c r="D12" i="23"/>
  <c r="F12" i="23"/>
  <c r="B14" i="23"/>
  <c r="C4" i="23"/>
  <c r="C3" i="23" s="1"/>
  <c r="E4" i="23"/>
  <c r="E3" i="23" s="1"/>
  <c r="C8" i="23"/>
  <c r="E8" i="23"/>
  <c r="C10" i="23"/>
  <c r="E10" i="23"/>
  <c r="C4" i="22"/>
  <c r="C3" i="22" s="1"/>
  <c r="E4" i="22"/>
  <c r="E3" i="22" s="1"/>
  <c r="G4" i="22"/>
  <c r="G3" i="22" s="1"/>
  <c r="C8" i="22"/>
  <c r="E8" i="22"/>
  <c r="G8" i="22"/>
  <c r="C12" i="22"/>
  <c r="E12" i="22"/>
  <c r="G12" i="22"/>
  <c r="B4" i="22"/>
  <c r="D4" i="22"/>
  <c r="D3" i="22" s="1"/>
  <c r="F4" i="22"/>
  <c r="F3" i="22" s="1"/>
  <c r="B6" i="22"/>
  <c r="D6" i="22"/>
  <c r="F6" i="22"/>
  <c r="H6" i="22"/>
  <c r="B8" i="22"/>
  <c r="D8" i="22"/>
  <c r="F8" i="22"/>
  <c r="B10" i="22"/>
  <c r="D10" i="22"/>
  <c r="F10" i="22"/>
  <c r="H10" i="22"/>
  <c r="B12" i="22"/>
  <c r="D12" i="22"/>
  <c r="F12" i="22"/>
  <c r="B14" i="22"/>
  <c r="C6" i="22"/>
  <c r="E6" i="22"/>
  <c r="C10" i="22"/>
  <c r="E10" i="22"/>
  <c r="C6" i="21"/>
  <c r="E6" i="21"/>
  <c r="G6" i="21"/>
  <c r="C12" i="21"/>
  <c r="E12" i="21"/>
  <c r="G12" i="21"/>
  <c r="B4" i="21"/>
  <c r="D4" i="21"/>
  <c r="D3" i="21" s="1"/>
  <c r="F4" i="21"/>
  <c r="F3" i="21" s="1"/>
  <c r="H4" i="21"/>
  <c r="H3" i="21" s="1"/>
  <c r="B6" i="21"/>
  <c r="D6" i="21"/>
  <c r="F6" i="21"/>
  <c r="B8" i="21"/>
  <c r="D8" i="21"/>
  <c r="F8" i="21"/>
  <c r="H8" i="21"/>
  <c r="B10" i="21"/>
  <c r="D10" i="21"/>
  <c r="F10" i="21"/>
  <c r="H10" i="21"/>
  <c r="B12" i="21"/>
  <c r="D12" i="21"/>
  <c r="F12" i="21"/>
  <c r="B14" i="21"/>
  <c r="C4" i="21"/>
  <c r="C3" i="21" s="1"/>
  <c r="E4" i="21"/>
  <c r="E3" i="21" s="1"/>
  <c r="C8" i="21"/>
  <c r="E8" i="21"/>
  <c r="C10" i="21"/>
  <c r="E10" i="21"/>
  <c r="C4" i="20"/>
  <c r="C3" i="20" s="1"/>
  <c r="G4" i="20"/>
  <c r="G3" i="20" s="1"/>
  <c r="C8" i="20"/>
  <c r="E8" i="20"/>
  <c r="G8" i="20"/>
  <c r="C12" i="20"/>
  <c r="E12" i="20"/>
  <c r="G12" i="20"/>
  <c r="B4" i="20"/>
  <c r="D4" i="20"/>
  <c r="D3" i="20" s="1"/>
  <c r="F4" i="20"/>
  <c r="F3" i="20" s="1"/>
  <c r="H4" i="20"/>
  <c r="H3" i="20" s="1"/>
  <c r="B6" i="20"/>
  <c r="D6" i="20"/>
  <c r="F6" i="20"/>
  <c r="H6" i="20"/>
  <c r="B8" i="20"/>
  <c r="D8" i="20"/>
  <c r="F8" i="20"/>
  <c r="B10" i="20"/>
  <c r="D10" i="20"/>
  <c r="F10" i="20"/>
  <c r="H10" i="20"/>
  <c r="B12" i="20"/>
  <c r="D12" i="20"/>
  <c r="F12" i="20"/>
  <c r="B14" i="20"/>
  <c r="C6" i="20"/>
  <c r="E6" i="20"/>
  <c r="C10" i="20"/>
  <c r="E10" i="20"/>
  <c r="C4" i="19"/>
  <c r="C3" i="19" s="1"/>
  <c r="E4" i="19"/>
  <c r="E3" i="19" s="1"/>
  <c r="G4" i="19"/>
  <c r="G3" i="19" s="1"/>
  <c r="C8" i="19"/>
  <c r="E8" i="19"/>
  <c r="G8" i="19"/>
  <c r="C12" i="19"/>
  <c r="E12" i="19"/>
  <c r="G12" i="19"/>
  <c r="B4" i="19"/>
  <c r="D4" i="19"/>
  <c r="D3" i="19" s="1"/>
  <c r="F4" i="19"/>
  <c r="F3" i="19" s="1"/>
  <c r="B6" i="19"/>
  <c r="D6" i="19"/>
  <c r="F6" i="19"/>
  <c r="H6" i="19"/>
  <c r="B8" i="19"/>
  <c r="D8" i="19"/>
  <c r="F8" i="19"/>
  <c r="B10" i="19"/>
  <c r="D10" i="19"/>
  <c r="F10" i="19"/>
  <c r="H10" i="19"/>
  <c r="B12" i="19"/>
  <c r="D12" i="19"/>
  <c r="F12" i="19"/>
  <c r="B14" i="19"/>
  <c r="C6" i="19"/>
  <c r="E6" i="19"/>
  <c r="C10" i="19"/>
  <c r="E10" i="19"/>
  <c r="C4" i="18"/>
  <c r="C3" i="18" s="1"/>
  <c r="E4" i="18"/>
  <c r="E3" i="18" s="1"/>
  <c r="C6" i="18"/>
  <c r="E6" i="18"/>
  <c r="C8" i="18"/>
  <c r="E8" i="18"/>
  <c r="C10" i="18"/>
  <c r="E10" i="18"/>
  <c r="C12" i="18"/>
  <c r="E12" i="18"/>
  <c r="C4" i="17"/>
  <c r="C3" i="17" s="1"/>
  <c r="E4" i="17"/>
  <c r="E3" i="17" s="1"/>
  <c r="G4" i="17"/>
  <c r="G3" i="17" s="1"/>
  <c r="C8" i="17"/>
  <c r="E8" i="17"/>
  <c r="G8" i="17"/>
  <c r="C10" i="17"/>
  <c r="E10" i="17"/>
  <c r="G10" i="17"/>
  <c r="C14" i="17"/>
  <c r="B4" i="17"/>
  <c r="D4" i="17"/>
  <c r="D3" i="17" s="1"/>
  <c r="F4" i="17"/>
  <c r="F3" i="17" s="1"/>
  <c r="B6" i="17"/>
  <c r="D6" i="17"/>
  <c r="F6" i="17"/>
  <c r="H6" i="17"/>
  <c r="B8" i="17"/>
  <c r="D8" i="17"/>
  <c r="F8" i="17"/>
  <c r="B10" i="17"/>
  <c r="D10" i="17"/>
  <c r="F10" i="17"/>
  <c r="B12" i="17"/>
  <c r="D12" i="17"/>
  <c r="F12" i="17"/>
  <c r="H12" i="17"/>
  <c r="C6" i="17"/>
  <c r="E6" i="17"/>
  <c r="C12" i="17"/>
  <c r="E12" i="17"/>
  <c r="C4" i="16"/>
  <c r="C3" i="16" s="1"/>
  <c r="E4" i="16"/>
  <c r="E3" i="16" s="1"/>
  <c r="G4" i="16"/>
  <c r="G3" i="16" s="1"/>
  <c r="C8" i="16"/>
  <c r="E8" i="16"/>
  <c r="G8" i="16"/>
  <c r="C12" i="16"/>
  <c r="E12" i="16"/>
  <c r="G12" i="16"/>
  <c r="B4" i="16"/>
  <c r="D4" i="16"/>
  <c r="D3" i="16" s="1"/>
  <c r="F4" i="16"/>
  <c r="F3" i="16" s="1"/>
  <c r="B6" i="16"/>
  <c r="D6" i="16"/>
  <c r="F6" i="16"/>
  <c r="H6" i="16"/>
  <c r="B8" i="16"/>
  <c r="D8" i="16"/>
  <c r="F8" i="16"/>
  <c r="B10" i="16"/>
  <c r="D10" i="16"/>
  <c r="F10" i="16"/>
  <c r="H10" i="16"/>
  <c r="B12" i="16"/>
  <c r="D12" i="16"/>
  <c r="F12" i="16"/>
  <c r="B14" i="16"/>
  <c r="C6" i="16"/>
  <c r="E6" i="16"/>
  <c r="C10" i="16"/>
  <c r="E10" i="16"/>
  <c r="C4" i="15"/>
  <c r="C3" i="15" s="1"/>
  <c r="E4" i="15"/>
  <c r="E3" i="15" s="1"/>
  <c r="G4" i="15"/>
  <c r="G3" i="15" s="1"/>
  <c r="C8" i="15"/>
  <c r="E8" i="15"/>
  <c r="G8" i="15"/>
  <c r="C12" i="15"/>
  <c r="E12" i="15"/>
  <c r="G12" i="15"/>
  <c r="B4" i="15"/>
  <c r="D4" i="15"/>
  <c r="D3" i="15" s="1"/>
  <c r="F4" i="15"/>
  <c r="F3" i="15" s="1"/>
  <c r="B6" i="15"/>
  <c r="D6" i="15"/>
  <c r="F6" i="15"/>
  <c r="H6" i="15"/>
  <c r="B8" i="15"/>
  <c r="D8" i="15"/>
  <c r="F8" i="15"/>
  <c r="B10" i="15"/>
  <c r="D10" i="15"/>
  <c r="F10" i="15"/>
  <c r="H10" i="15"/>
  <c r="B12" i="15"/>
  <c r="D12" i="15"/>
  <c r="F12" i="15"/>
  <c r="B14" i="15"/>
  <c r="C6" i="15"/>
  <c r="E6" i="15"/>
  <c r="C10" i="15"/>
  <c r="E10" i="15"/>
  <c r="B3" i="14"/>
  <c r="B14" i="14" l="1" a="1"/>
  <c r="C14" i="14" s="1"/>
  <c r="B12" i="14" a="1"/>
  <c r="C12" i="14" s="1"/>
  <c r="B10" i="14" a="1"/>
  <c r="B10" i="14" s="1"/>
  <c r="B8" i="14" a="1"/>
  <c r="B8" i="14" s="1"/>
  <c r="B6" i="14" a="1"/>
  <c r="B6" i="14" s="1"/>
  <c r="B4" i="14" a="1"/>
  <c r="B4" i="14" s="1"/>
  <c r="E6" i="14" l="1"/>
  <c r="G6" i="14"/>
  <c r="C6" i="14"/>
  <c r="G10" i="14"/>
  <c r="E10" i="14"/>
  <c r="C10" i="14"/>
  <c r="H6" i="14"/>
  <c r="F6" i="14"/>
  <c r="D6" i="14"/>
  <c r="G8" i="14"/>
  <c r="C8" i="14"/>
  <c r="H10" i="14"/>
  <c r="F10" i="14"/>
  <c r="D10" i="14"/>
  <c r="E8" i="14"/>
  <c r="B14" i="14"/>
  <c r="H12" i="14"/>
  <c r="F12" i="14"/>
  <c r="D12" i="14"/>
  <c r="B12" i="14"/>
  <c r="G12" i="14"/>
  <c r="E12" i="14"/>
  <c r="H8" i="14"/>
  <c r="F8" i="14"/>
  <c r="D8" i="14"/>
  <c r="G4" i="14"/>
  <c r="G3" i="14" s="1"/>
  <c r="E4" i="14"/>
  <c r="E3" i="14" s="1"/>
  <c r="C4" i="14"/>
  <c r="C3" i="14" s="1"/>
  <c r="H4" i="14"/>
  <c r="H3" i="14" s="1"/>
  <c r="F4" i="14"/>
  <c r="F3" i="14" s="1"/>
  <c r="D4" i="14"/>
  <c r="D3" i="14" s="1"/>
</calcChain>
</file>

<file path=xl/sharedStrings.xml><?xml version="1.0" encoding="utf-8"?>
<sst xmlns="http://schemas.openxmlformats.org/spreadsheetml/2006/main" count="86" uniqueCount="37">
  <si>
    <t>Note</t>
  </si>
  <si>
    <t xml:space="preserve"> </t>
  </si>
  <si>
    <t>Impostazioni calendario</t>
  </si>
  <si>
    <t>Anno</t>
  </si>
  <si>
    <t>Inizio settimana</t>
  </si>
  <si>
    <t>Domenica</t>
  </si>
  <si>
    <t>Befana party</t>
  </si>
  <si>
    <t>Presentazione Volumi Storia dei Valdesi</t>
  </si>
  <si>
    <t>Laboratorio pratico</t>
  </si>
  <si>
    <t>Inaugurazione targhe ai partigiani</t>
  </si>
  <si>
    <t>VIVI APRILE CONCERETO FINANRDI</t>
  </si>
  <si>
    <t>VIVI APRILE                  TUTTI A 90</t>
  </si>
  <si>
    <t>VIVI APRILE                  SAGRA GNOCCHI</t>
  </si>
  <si>
    <t>VIVI APRILE          FILODRAMMATICA PER NON DIMENTICARE</t>
  </si>
  <si>
    <t>VIVI APRILE      DANZE E BALLI OCCITANI</t>
  </si>
  <si>
    <t>VIVI APRILE                  SERATA CORALE EIMINAL E BRIC BOUCIE</t>
  </si>
  <si>
    <t>VIVI APRILE     SAGRA DEI PLIN              GRUPPO I TRE LILU E MUSICA LIVE</t>
  </si>
  <si>
    <t>SPETTACOLO IL CORBACCIO</t>
  </si>
  <si>
    <t>Inaugurazione nuova gestione del Ciabot</t>
  </si>
  <si>
    <t>80° della Liberazione - mostra fotografica PER NON DIMENTICARE</t>
  </si>
  <si>
    <t>Giornata inaugurale del rifugio della "Banda del Tetu"</t>
  </si>
  <si>
    <t>80° anniversario festa della Liberazione</t>
  </si>
  <si>
    <t>Primavera in Musica</t>
  </si>
  <si>
    <r>
      <t xml:space="preserve">In viaggio con Edo e Matti - Torneo multisport               </t>
    </r>
    <r>
      <rPr>
        <sz val="10"/>
        <color rgb="FFFF0000"/>
        <rFont val="Century Gothic"/>
        <family val="2"/>
        <scheme val="minor"/>
      </rPr>
      <t>Primavera in Musica</t>
    </r>
  </si>
  <si>
    <t>Settimana della montagna</t>
  </si>
  <si>
    <t xml:space="preserve">Settimana della montagna     </t>
  </si>
  <si>
    <t>Settimana della montagna     Raduno Bandistico</t>
  </si>
  <si>
    <t>Presentazione cortometraggio Viola e libro immagini di resistenza</t>
  </si>
  <si>
    <t>Bagarre Fest</t>
  </si>
  <si>
    <t>Tramonto in vigna</t>
  </si>
  <si>
    <t>Concertone di fine anno</t>
  </si>
  <si>
    <t>Inaugurazione murales - progetto fondi F.S.C. - G.C.V. Green Cultural Valley - Pomaretto: percorsi eroici fra arte e cultura</t>
  </si>
  <si>
    <t>Tutto mondo è paese</t>
  </si>
  <si>
    <t>Mangia e cammina comunità in fiore</t>
  </si>
  <si>
    <t>Inaugurazione murale - progetto fondi F.S.C. - G.C.V. Green Cultural Valley - Pomaretto: percorsi eroici fra arte e cultura</t>
  </si>
  <si>
    <t>Gara belote</t>
  </si>
  <si>
    <t>Fiero da pai da ramìe</t>
  </si>
</sst>
</file>

<file path=xl/styles.xml><?xml version="1.0" encoding="utf-8"?>
<styleSheet xmlns="http://schemas.openxmlformats.org/spreadsheetml/2006/main" xmlns:mc="http://schemas.openxmlformats.org/markup-compatibility/2006" xmlns:x14ac="http://schemas.microsoft.com/office/spreadsheetml/2009/9/ac" mc:Ignorable="x14ac">
  <numFmts count="5">
    <numFmt numFmtId="42" formatCode="_-* #,##0\ &quot;€&quot;_-;\-* #,##0\ &quot;€&quot;_-;_-* &quot;-&quot;\ &quot;€&quot;_-;_-@_-"/>
    <numFmt numFmtId="44" formatCode="_-* #,##0.00\ &quot;€&quot;_-;\-* #,##0.00\ &quot;€&quot;_-;_-* &quot;-&quot;??\ &quot;€&quot;_-;_-@_-"/>
    <numFmt numFmtId="164" formatCode="_(* #,##0_);_(* \(#,##0\);_(* &quot;-&quot;_);_(@_)"/>
    <numFmt numFmtId="165" formatCode="_(* #,##0.00_);_(* \(#,##0.00\);_(* &quot;-&quot;??_);_(@_)"/>
    <numFmt numFmtId="166" formatCode="d"/>
  </numFmts>
  <fonts count="34" x14ac:knownFonts="1">
    <font>
      <sz val="11"/>
      <color theme="1" tint="0.24994659260841701"/>
      <name val="Century Gothic"/>
      <family val="2"/>
      <scheme val="minor"/>
    </font>
    <font>
      <sz val="11"/>
      <color theme="1"/>
      <name val="Century Gothic"/>
      <family val="2"/>
      <scheme val="minor"/>
    </font>
    <font>
      <sz val="8"/>
      <name val="Arial"/>
      <family val="2"/>
    </font>
    <font>
      <b/>
      <sz val="11"/>
      <color theme="0"/>
      <name val="Century Gothic"/>
      <family val="2"/>
      <scheme val="minor"/>
    </font>
    <font>
      <b/>
      <sz val="14"/>
      <color theme="0"/>
      <name val="Century Gothic"/>
      <family val="2"/>
      <scheme val="minor"/>
    </font>
    <font>
      <sz val="35"/>
      <color theme="4"/>
      <name val="Century Gothic"/>
      <family val="2"/>
      <scheme val="minor"/>
    </font>
    <font>
      <sz val="12"/>
      <color theme="4" tint="-0.24994659260841701"/>
      <name val="Century Gothic"/>
      <family val="1"/>
      <scheme val="major"/>
    </font>
    <font>
      <sz val="11"/>
      <color theme="1" tint="0.34998626667073579"/>
      <name val="Century Gothic"/>
      <family val="2"/>
      <scheme val="minor"/>
    </font>
    <font>
      <sz val="11"/>
      <color theme="4" tint="-0.24994659260841701"/>
      <name val="Century Gothic"/>
      <family val="2"/>
      <scheme val="minor"/>
    </font>
    <font>
      <sz val="11"/>
      <color indexed="63"/>
      <name val="Century Gothic"/>
      <family val="2"/>
      <scheme val="minor"/>
    </font>
    <font>
      <sz val="11"/>
      <name val="Century Gothic"/>
      <family val="2"/>
      <scheme val="minor"/>
    </font>
    <font>
      <b/>
      <sz val="11"/>
      <color theme="1" tint="0.34998626667073579"/>
      <name val="Century Gothic"/>
      <family val="2"/>
      <scheme val="minor"/>
    </font>
    <font>
      <sz val="11"/>
      <color theme="1" tint="0.24994659260841701"/>
      <name val="Century Gothic"/>
      <family val="2"/>
      <scheme val="minor"/>
    </font>
    <font>
      <sz val="11"/>
      <color theme="1" tint="0.14999847407452621"/>
      <name val="Century Gothic"/>
      <family val="1"/>
      <scheme val="minor"/>
    </font>
    <font>
      <sz val="35"/>
      <color theme="1" tint="0.14999847407452621"/>
      <name val="Century Gothic"/>
      <family val="1"/>
      <scheme val="minor"/>
    </font>
    <font>
      <sz val="12"/>
      <color theme="1" tint="0.14999847407452621"/>
      <name val="Century Gothic"/>
      <family val="1"/>
      <scheme val="minor"/>
    </font>
    <font>
      <sz val="10"/>
      <color theme="1" tint="0.14999847407452621"/>
      <name val="Century Gothic"/>
      <family val="1"/>
      <scheme val="minor"/>
    </font>
    <font>
      <sz val="12"/>
      <name val="Century Gothic"/>
      <family val="1"/>
      <scheme val="minor"/>
    </font>
    <font>
      <b/>
      <sz val="36"/>
      <color theme="8" tint="-0.499984740745262"/>
      <name val="Century Gothic"/>
      <family val="1"/>
      <scheme val="major"/>
    </font>
    <font>
      <b/>
      <sz val="36"/>
      <color theme="9" tint="-0.499984740745262"/>
      <name val="Century Gothic"/>
      <family val="1"/>
      <scheme val="major"/>
    </font>
    <font>
      <b/>
      <sz val="36"/>
      <color theme="5" tint="-0.499984740745262"/>
      <name val="Century Gothic"/>
      <family val="1"/>
      <scheme val="major"/>
    </font>
    <font>
      <b/>
      <sz val="36"/>
      <color theme="7" tint="-0.499984740745262"/>
      <name val="Century Gothic"/>
      <family val="1"/>
      <scheme val="major"/>
    </font>
    <font>
      <sz val="11"/>
      <color rgb="FF006100"/>
      <name val="Century Gothic"/>
      <family val="2"/>
      <scheme val="minor"/>
    </font>
    <font>
      <sz val="11"/>
      <color rgb="FF9C0006"/>
      <name val="Century Gothic"/>
      <family val="2"/>
      <scheme val="minor"/>
    </font>
    <font>
      <sz val="11"/>
      <color rgb="FF9C5700"/>
      <name val="Century Gothic"/>
      <family val="2"/>
      <scheme val="minor"/>
    </font>
    <font>
      <sz val="11"/>
      <color rgb="FF3F3F76"/>
      <name val="Century Gothic"/>
      <family val="2"/>
      <scheme val="minor"/>
    </font>
    <font>
      <b/>
      <sz val="11"/>
      <color rgb="FF3F3F3F"/>
      <name val="Century Gothic"/>
      <family val="2"/>
      <scheme val="minor"/>
    </font>
    <font>
      <b/>
      <sz val="11"/>
      <color rgb="FFFA7D00"/>
      <name val="Century Gothic"/>
      <family val="2"/>
      <scheme val="minor"/>
    </font>
    <font>
      <sz val="11"/>
      <color rgb="FFFA7D00"/>
      <name val="Century Gothic"/>
      <family val="2"/>
      <scheme val="minor"/>
    </font>
    <font>
      <sz val="11"/>
      <color rgb="FFFF0000"/>
      <name val="Century Gothic"/>
      <family val="2"/>
      <scheme val="minor"/>
    </font>
    <font>
      <i/>
      <sz val="11"/>
      <color rgb="FF7F7F7F"/>
      <name val="Century Gothic"/>
      <family val="2"/>
      <scheme val="minor"/>
    </font>
    <font>
      <b/>
      <sz val="11"/>
      <color theme="1"/>
      <name val="Century Gothic"/>
      <family val="2"/>
      <scheme val="minor"/>
    </font>
    <font>
      <sz val="11"/>
      <color theme="0"/>
      <name val="Century Gothic"/>
      <family val="2"/>
      <scheme val="minor"/>
    </font>
    <font>
      <sz val="10"/>
      <color rgb="FFFF0000"/>
      <name val="Century Gothic"/>
      <family val="2"/>
      <scheme val="minor"/>
    </font>
  </fonts>
  <fills count="38">
    <fill>
      <patternFill patternType="none"/>
    </fill>
    <fill>
      <patternFill patternType="gray125"/>
    </fill>
    <fill>
      <patternFill patternType="solid">
        <fgColor theme="4" tint="0.59999389629810485"/>
        <bgColor indexed="65"/>
      </patternFill>
    </fill>
    <fill>
      <patternFill patternType="solid">
        <fgColor theme="4"/>
      </patternFill>
    </fill>
    <fill>
      <patternFill patternType="solid">
        <fgColor theme="8"/>
      </patternFill>
    </fill>
    <fill>
      <patternFill patternType="solid">
        <fgColor theme="2"/>
        <bgColor indexed="64"/>
      </patternFill>
    </fill>
    <fill>
      <patternFill patternType="solid">
        <fgColor theme="8" tint="0.59999389629810485"/>
        <bgColor indexed="64"/>
      </patternFill>
    </fill>
    <fill>
      <patternFill patternType="solid">
        <fgColor theme="5" tint="0.59999389629810485"/>
        <bgColor indexed="64"/>
      </patternFill>
    </fill>
    <fill>
      <patternFill patternType="solid">
        <fgColor theme="9" tint="0.59999389629810485"/>
        <bgColor indexed="64"/>
      </patternFill>
    </fill>
    <fill>
      <patternFill patternType="solid">
        <fgColor theme="7" tint="0.59999389629810485"/>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tint="0.79998168889431442"/>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s>
  <borders count="38">
    <border>
      <left/>
      <right/>
      <top/>
      <bottom/>
      <diagonal/>
    </border>
    <border>
      <left style="thin">
        <color theme="4" tint="0.39994506668294322"/>
      </left>
      <right style="thin">
        <color theme="4" tint="0.39994506668294322"/>
      </right>
      <top style="thin">
        <color theme="4" tint="0.39994506668294322"/>
      </top>
      <bottom style="thin">
        <color theme="4" tint="0.39994506668294322"/>
      </bottom>
      <diagonal/>
    </border>
    <border>
      <left style="thick">
        <color theme="1" tint="0.499984740745262"/>
      </left>
      <right style="thick">
        <color theme="1" tint="0.499984740745262"/>
      </right>
      <top style="thick">
        <color theme="1" tint="0.499984740745262"/>
      </top>
      <bottom style="thick">
        <color theme="1" tint="0.499984740745262"/>
      </bottom>
      <diagonal/>
    </border>
    <border>
      <left/>
      <right/>
      <top/>
      <bottom style="medium">
        <color theme="4" tint="-0.24994659260841701"/>
      </bottom>
      <diagonal/>
    </border>
    <border>
      <left/>
      <right style="thin">
        <color theme="0"/>
      </right>
      <top/>
      <bottom/>
      <diagonal/>
    </border>
    <border>
      <left style="thin">
        <color theme="0"/>
      </left>
      <right style="thin">
        <color theme="0"/>
      </right>
      <top/>
      <bottom/>
      <diagonal/>
    </border>
    <border>
      <left style="thin">
        <color theme="0"/>
      </left>
      <right/>
      <top/>
      <bottom/>
      <diagonal/>
    </border>
    <border>
      <left/>
      <right/>
      <top/>
      <bottom style="thin">
        <color theme="8" tint="0.59996337778862885"/>
      </bottom>
      <diagonal/>
    </border>
    <border>
      <left style="thin">
        <color theme="8" tint="0.59996337778862885"/>
      </left>
      <right style="thin">
        <color theme="8" tint="0.59996337778862885"/>
      </right>
      <top style="thin">
        <color theme="8" tint="0.59996337778862885"/>
      </top>
      <bottom style="thin">
        <color theme="8" tint="0.59996337778862885"/>
      </bottom>
      <diagonal/>
    </border>
    <border>
      <left style="thin">
        <color theme="8" tint="0.59996337778862885"/>
      </left>
      <right style="thin">
        <color theme="8" tint="0.59996337778862885"/>
      </right>
      <top style="thin">
        <color theme="8" tint="0.59996337778862885"/>
      </top>
      <bottom/>
      <diagonal/>
    </border>
    <border>
      <left style="thin">
        <color theme="8" tint="0.59996337778862885"/>
      </left>
      <right style="thin">
        <color theme="8" tint="0.59996337778862885"/>
      </right>
      <top/>
      <bottom style="thin">
        <color theme="8" tint="0.59996337778862885"/>
      </bottom>
      <diagonal/>
    </border>
    <border>
      <left/>
      <right style="thin">
        <color theme="8" tint="0.59996337778862885"/>
      </right>
      <top style="thin">
        <color theme="8" tint="0.59996337778862885"/>
      </top>
      <bottom/>
      <diagonal/>
    </border>
    <border>
      <left/>
      <right style="thin">
        <color theme="8" tint="0.59996337778862885"/>
      </right>
      <top/>
      <bottom style="thin">
        <color theme="8" tint="0.59996337778862885"/>
      </bottom>
      <diagonal/>
    </border>
    <border>
      <left/>
      <right/>
      <top style="thin">
        <color theme="8" tint="0.59996337778862885"/>
      </top>
      <bottom/>
      <diagonal/>
    </border>
    <border>
      <left style="thin">
        <color theme="9" tint="0.59996337778862885"/>
      </left>
      <right style="thin">
        <color theme="9" tint="0.59996337778862885"/>
      </right>
      <top style="thin">
        <color theme="9" tint="0.59996337778862885"/>
      </top>
      <bottom/>
      <diagonal/>
    </border>
    <border>
      <left style="thin">
        <color theme="9" tint="0.59996337778862885"/>
      </left>
      <right style="thin">
        <color theme="9" tint="0.59996337778862885"/>
      </right>
      <top/>
      <bottom style="thin">
        <color theme="9" tint="0.59996337778862885"/>
      </bottom>
      <diagonal/>
    </border>
    <border>
      <left/>
      <right/>
      <top/>
      <bottom style="thin">
        <color theme="9" tint="0.59996337778862885"/>
      </bottom>
      <diagonal/>
    </border>
    <border>
      <left/>
      <right style="thin">
        <color theme="9" tint="0.59996337778862885"/>
      </right>
      <top/>
      <bottom style="thin">
        <color theme="9" tint="0.59996337778862885"/>
      </bottom>
      <diagonal/>
    </border>
    <border>
      <left/>
      <right/>
      <top style="thin">
        <color theme="9" tint="0.59996337778862885"/>
      </top>
      <bottom/>
      <diagonal/>
    </border>
    <border>
      <left/>
      <right style="thin">
        <color theme="9" tint="0.59996337778862885"/>
      </right>
      <top style="thin">
        <color theme="9" tint="0.59996337778862885"/>
      </top>
      <bottom/>
      <diagonal/>
    </border>
    <border>
      <left style="thin">
        <color theme="7" tint="0.59996337778862885"/>
      </left>
      <right style="thin">
        <color theme="7" tint="0.59996337778862885"/>
      </right>
      <top style="thin">
        <color theme="7" tint="0.59996337778862885"/>
      </top>
      <bottom/>
      <diagonal/>
    </border>
    <border>
      <left style="thin">
        <color theme="7" tint="0.59996337778862885"/>
      </left>
      <right style="thin">
        <color theme="7" tint="0.59996337778862885"/>
      </right>
      <top/>
      <bottom style="thin">
        <color theme="7" tint="0.59996337778862885"/>
      </bottom>
      <diagonal/>
    </border>
    <border>
      <left/>
      <right/>
      <top/>
      <bottom style="thin">
        <color theme="7" tint="0.59996337778862885"/>
      </bottom>
      <diagonal/>
    </border>
    <border>
      <left/>
      <right style="thin">
        <color theme="7" tint="0.59996337778862885"/>
      </right>
      <top/>
      <bottom style="thin">
        <color theme="7" tint="0.59996337778862885"/>
      </bottom>
      <diagonal/>
    </border>
    <border>
      <left/>
      <right/>
      <top style="thin">
        <color theme="7" tint="0.59996337778862885"/>
      </top>
      <bottom/>
      <diagonal/>
    </border>
    <border>
      <left/>
      <right style="thin">
        <color theme="7" tint="0.59996337778862885"/>
      </right>
      <top style="thin">
        <color theme="7" tint="0.59996337778862885"/>
      </top>
      <bottom/>
      <diagonal/>
    </border>
    <border>
      <left style="thin">
        <color theme="5" tint="0.59996337778862885"/>
      </left>
      <right style="thin">
        <color theme="5" tint="0.59996337778862885"/>
      </right>
      <top style="thin">
        <color theme="5" tint="0.59996337778862885"/>
      </top>
      <bottom/>
      <diagonal/>
    </border>
    <border>
      <left style="thin">
        <color theme="5" tint="0.59996337778862885"/>
      </left>
      <right style="thin">
        <color theme="5" tint="0.59996337778862885"/>
      </right>
      <top/>
      <bottom style="thin">
        <color theme="5" tint="0.59996337778862885"/>
      </bottom>
      <diagonal/>
    </border>
    <border>
      <left/>
      <right/>
      <top/>
      <bottom style="thin">
        <color theme="5" tint="0.59996337778862885"/>
      </bottom>
      <diagonal/>
    </border>
    <border>
      <left/>
      <right style="thin">
        <color theme="5" tint="0.59996337778862885"/>
      </right>
      <top/>
      <bottom style="thin">
        <color theme="5" tint="0.59996337778862885"/>
      </bottom>
      <diagonal/>
    </border>
    <border>
      <left/>
      <right/>
      <top style="thin">
        <color theme="5" tint="0.59996337778862885"/>
      </top>
      <bottom/>
      <diagonal/>
    </border>
    <border>
      <left/>
      <right style="thin">
        <color theme="5" tint="0.59996337778862885"/>
      </right>
      <top style="thin">
        <color theme="5" tint="0.59996337778862885"/>
      </top>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s>
  <cellStyleXfs count="50">
    <xf numFmtId="0" fontId="0" fillId="0" borderId="0">
      <alignment vertical="top"/>
    </xf>
    <xf numFmtId="0" fontId="9" fillId="2" borderId="0" applyNumberFormat="0" applyBorder="0" applyAlignment="0" applyProtection="0"/>
    <xf numFmtId="0" fontId="8" fillId="0" borderId="3" applyNumberFormat="0" applyFill="0" applyProtection="0">
      <alignment horizontal="left" vertical="center" indent="1"/>
    </xf>
    <xf numFmtId="0" fontId="3" fillId="3" borderId="1" applyNumberFormat="0" applyAlignment="0" applyProtection="0"/>
    <xf numFmtId="0" fontId="4" fillId="4" borderId="2" applyNumberFormat="0" applyProtection="0">
      <alignment vertical="center"/>
    </xf>
    <xf numFmtId="0" fontId="5" fillId="0" borderId="0" applyFill="0" applyBorder="0" applyProtection="0">
      <alignment vertical="center"/>
    </xf>
    <xf numFmtId="165" fontId="7" fillId="0" borderId="0" applyFont="0" applyFill="0" applyBorder="0" applyAlignment="0" applyProtection="0"/>
    <xf numFmtId="164" fontId="7" fillId="0" borderId="0" applyFont="0" applyFill="0" applyBorder="0" applyAlignment="0" applyProtection="0"/>
    <xf numFmtId="44" fontId="7" fillId="0" borderId="0" applyFont="0" applyFill="0" applyBorder="0" applyAlignment="0" applyProtection="0"/>
    <xf numFmtId="42" fontId="7" fillId="0" borderId="0" applyFont="0" applyFill="0" applyBorder="0" applyAlignment="0" applyProtection="0"/>
    <xf numFmtId="9" fontId="7" fillId="0" borderId="0" applyFont="0" applyFill="0" applyBorder="0" applyAlignment="0" applyProtection="0"/>
    <xf numFmtId="0" fontId="11" fillId="5" borderId="0" applyBorder="0" applyProtection="0">
      <alignment horizontal="left" vertical="top" wrapText="1" indent="1"/>
    </xf>
    <xf numFmtId="166" fontId="7" fillId="0" borderId="0">
      <alignment horizontal="left" indent="1"/>
    </xf>
    <xf numFmtId="0" fontId="10" fillId="5" borderId="0" applyNumberFormat="0" applyFont="0" applyBorder="0" applyAlignment="0">
      <alignment horizontal="left" vertical="center" indent="1"/>
    </xf>
    <xf numFmtId="0" fontId="6" fillId="0" borderId="0">
      <alignment horizontal="left" indent="1"/>
    </xf>
    <xf numFmtId="0" fontId="8" fillId="0" borderId="0" applyFill="0" applyProtection="0"/>
    <xf numFmtId="0" fontId="12" fillId="0" borderId="0" applyFill="0" applyProtection="0"/>
    <xf numFmtId="0" fontId="22" fillId="10" borderId="0" applyNumberFormat="0" applyBorder="0" applyAlignment="0" applyProtection="0"/>
    <xf numFmtId="0" fontId="23" fillId="11" borderId="0" applyNumberFormat="0" applyBorder="0" applyAlignment="0" applyProtection="0"/>
    <xf numFmtId="0" fontId="24" fillId="12" borderId="0" applyNumberFormat="0" applyBorder="0" applyAlignment="0" applyProtection="0"/>
    <xf numFmtId="0" fontId="25" fillId="13" borderId="32" applyNumberFormat="0" applyAlignment="0" applyProtection="0"/>
    <xf numFmtId="0" fontId="26" fillId="14" borderId="33" applyNumberFormat="0" applyAlignment="0" applyProtection="0"/>
    <xf numFmtId="0" fontId="27" fillId="14" borderId="32" applyNumberFormat="0" applyAlignment="0" applyProtection="0"/>
    <xf numFmtId="0" fontId="28" fillId="0" borderId="34" applyNumberFormat="0" applyFill="0" applyAlignment="0" applyProtection="0"/>
    <xf numFmtId="0" fontId="3" fillId="15" borderId="35" applyNumberFormat="0" applyAlignment="0" applyProtection="0"/>
    <xf numFmtId="0" fontId="29" fillId="0" borderId="0" applyNumberFormat="0" applyFill="0" applyBorder="0" applyAlignment="0" applyProtection="0"/>
    <xf numFmtId="0" fontId="12" fillId="16" borderId="36" applyNumberFormat="0" applyFont="0" applyAlignment="0" applyProtection="0"/>
    <xf numFmtId="0" fontId="30" fillId="0" borderId="0" applyNumberFormat="0" applyFill="0" applyBorder="0" applyAlignment="0" applyProtection="0"/>
    <xf numFmtId="0" fontId="31" fillId="0" borderId="37" applyNumberFormat="0" applyFill="0" applyAlignment="0" applyProtection="0"/>
    <xf numFmtId="0" fontId="1" fillId="17" borderId="0" applyNumberFormat="0" applyBorder="0" applyAlignment="0" applyProtection="0"/>
    <xf numFmtId="0" fontId="1" fillId="18" borderId="0" applyNumberFormat="0" applyBorder="0" applyAlignment="0" applyProtection="0"/>
    <xf numFmtId="0" fontId="32" fillId="19" borderId="0" applyNumberFormat="0" applyBorder="0" applyAlignment="0" applyProtection="0"/>
    <xf numFmtId="0" fontId="1" fillId="20" borderId="0" applyNumberFormat="0" applyBorder="0" applyAlignment="0" applyProtection="0"/>
    <xf numFmtId="0" fontId="1" fillId="21" borderId="0" applyNumberFormat="0" applyBorder="0" applyAlignment="0" applyProtection="0"/>
    <xf numFmtId="0" fontId="1" fillId="22" borderId="0" applyNumberFormat="0" applyBorder="0" applyAlignment="0" applyProtection="0"/>
    <xf numFmtId="0" fontId="32" fillId="23" borderId="0" applyNumberFormat="0" applyBorder="0" applyAlignment="0" applyProtection="0"/>
    <xf numFmtId="0" fontId="1" fillId="24" borderId="0" applyNumberFormat="0" applyBorder="0" applyAlignment="0" applyProtection="0"/>
    <xf numFmtId="0" fontId="1" fillId="25" borderId="0" applyNumberFormat="0" applyBorder="0" applyAlignment="0" applyProtection="0"/>
    <xf numFmtId="0" fontId="1" fillId="26" borderId="0" applyNumberFormat="0" applyBorder="0" applyAlignment="0" applyProtection="0"/>
    <xf numFmtId="0" fontId="32" fillId="27" borderId="0" applyNumberFormat="0" applyBorder="0" applyAlignment="0" applyProtection="0"/>
    <xf numFmtId="0" fontId="1" fillId="28" borderId="0" applyNumberFormat="0" applyBorder="0" applyAlignment="0" applyProtection="0"/>
    <xf numFmtId="0" fontId="1" fillId="29" borderId="0" applyNumberFormat="0" applyBorder="0" applyAlignment="0" applyProtection="0"/>
    <xf numFmtId="0" fontId="1" fillId="30" borderId="0" applyNumberFormat="0" applyBorder="0" applyAlignment="0" applyProtection="0"/>
    <xf numFmtId="0" fontId="1" fillId="31" borderId="0" applyNumberFormat="0" applyBorder="0" applyAlignment="0" applyProtection="0"/>
    <xf numFmtId="0" fontId="1" fillId="32" borderId="0" applyNumberFormat="0" applyBorder="0" applyAlignment="0" applyProtection="0"/>
    <xf numFmtId="0" fontId="1" fillId="33" borderId="0" applyNumberFormat="0" applyBorder="0" applyAlignment="0" applyProtection="0"/>
    <xf numFmtId="0" fontId="32" fillId="34" borderId="0" applyNumberFormat="0" applyBorder="0" applyAlignment="0" applyProtection="0"/>
    <xf numFmtId="0" fontId="1" fillId="35" borderId="0" applyNumberFormat="0" applyBorder="0" applyAlignment="0" applyProtection="0"/>
    <xf numFmtId="0" fontId="1" fillId="36" borderId="0" applyNumberFormat="0" applyBorder="0" applyAlignment="0" applyProtection="0"/>
    <xf numFmtId="0" fontId="1" fillId="37" borderId="0" applyNumberFormat="0" applyBorder="0" applyAlignment="0" applyProtection="0"/>
  </cellStyleXfs>
  <cellXfs count="54">
    <xf numFmtId="0" fontId="0" fillId="0" borderId="0" xfId="0">
      <alignment vertical="top"/>
    </xf>
    <xf numFmtId="0" fontId="13" fillId="0" borderId="0" xfId="0" applyFont="1">
      <alignment vertical="top"/>
    </xf>
    <xf numFmtId="0" fontId="13" fillId="0" borderId="0" xfId="2" applyFont="1" applyFill="1" applyBorder="1" applyAlignment="1">
      <alignment vertical="center"/>
    </xf>
    <xf numFmtId="0" fontId="14" fillId="0" borderId="0" xfId="5" applyFont="1" applyFill="1" applyAlignment="1">
      <alignment horizontal="left" vertical="center"/>
    </xf>
    <xf numFmtId="0" fontId="15" fillId="0" borderId="0" xfId="0" applyFont="1" applyAlignment="1">
      <alignment horizontal="left" vertical="center" indent="1"/>
    </xf>
    <xf numFmtId="0" fontId="17" fillId="6" borderId="4" xfId="2" applyFont="1" applyFill="1" applyBorder="1" applyAlignment="1">
      <alignment horizontal="center" vertical="center"/>
    </xf>
    <xf numFmtId="0" fontId="17" fillId="6" borderId="5" xfId="2" applyFont="1" applyFill="1" applyBorder="1" applyAlignment="1">
      <alignment horizontal="center" vertical="center"/>
    </xf>
    <xf numFmtId="0" fontId="17" fillId="6" borderId="6" xfId="2" applyFont="1" applyFill="1" applyBorder="1" applyAlignment="1">
      <alignment horizontal="center" vertical="center"/>
    </xf>
    <xf numFmtId="0" fontId="15" fillId="0" borderId="0" xfId="0" applyFont="1" applyAlignment="1">
      <alignment horizontal="center" vertical="center"/>
    </xf>
    <xf numFmtId="0" fontId="16" fillId="0" borderId="10" xfId="0" applyFont="1" applyBorder="1" applyAlignment="1">
      <alignment horizontal="left" vertical="top" wrapText="1" indent="1"/>
    </xf>
    <xf numFmtId="0" fontId="16" fillId="0" borderId="0" xfId="0" applyFont="1" applyAlignment="1">
      <alignment horizontal="left" vertical="top" wrapText="1" indent="1"/>
    </xf>
    <xf numFmtId="0" fontId="13" fillId="0" borderId="8" xfId="16" applyFont="1" applyFill="1" applyBorder="1" applyAlignment="1">
      <alignment horizontal="center" vertical="center"/>
    </xf>
    <xf numFmtId="0" fontId="13" fillId="0" borderId="8" xfId="14" applyFont="1" applyBorder="1" applyAlignment="1">
      <alignment horizontal="center" vertical="center"/>
    </xf>
    <xf numFmtId="0" fontId="17" fillId="7" borderId="4" xfId="2" applyFont="1" applyFill="1" applyBorder="1" applyAlignment="1">
      <alignment horizontal="center" vertical="center"/>
    </xf>
    <xf numFmtId="0" fontId="17" fillId="7" borderId="5" xfId="2" applyFont="1" applyFill="1" applyBorder="1" applyAlignment="1">
      <alignment horizontal="center" vertical="center"/>
    </xf>
    <xf numFmtId="0" fontId="17" fillId="7" borderId="6" xfId="2" applyFont="1" applyFill="1" applyBorder="1" applyAlignment="1">
      <alignment horizontal="center" vertical="center"/>
    </xf>
    <xf numFmtId="0" fontId="17" fillId="8" borderId="4" xfId="2" applyFont="1" applyFill="1" applyBorder="1" applyAlignment="1">
      <alignment horizontal="center" vertical="center"/>
    </xf>
    <xf numFmtId="0" fontId="17" fillId="8" borderId="5" xfId="2" applyFont="1" applyFill="1" applyBorder="1" applyAlignment="1">
      <alignment horizontal="center" vertical="center"/>
    </xf>
    <xf numFmtId="0" fontId="17" fillId="8" borderId="6" xfId="2" applyFont="1" applyFill="1" applyBorder="1" applyAlignment="1">
      <alignment horizontal="center" vertical="center"/>
    </xf>
    <xf numFmtId="0" fontId="16" fillId="0" borderId="15" xfId="0" applyFont="1" applyBorder="1" applyAlignment="1">
      <alignment horizontal="left" vertical="top" wrapText="1" indent="1"/>
    </xf>
    <xf numFmtId="0" fontId="17" fillId="9" borderId="4" xfId="2" applyFont="1" applyFill="1" applyBorder="1" applyAlignment="1">
      <alignment horizontal="center" vertical="center"/>
    </xf>
    <xf numFmtId="0" fontId="17" fillId="9" borderId="5" xfId="2" applyFont="1" applyFill="1" applyBorder="1" applyAlignment="1">
      <alignment horizontal="center" vertical="center"/>
    </xf>
    <xf numFmtId="0" fontId="17" fillId="9" borderId="6" xfId="2" applyFont="1" applyFill="1" applyBorder="1" applyAlignment="1">
      <alignment horizontal="center" vertical="center"/>
    </xf>
    <xf numFmtId="0" fontId="16" fillId="0" borderId="21" xfId="0" applyFont="1" applyBorder="1" applyAlignment="1">
      <alignment horizontal="left" vertical="top" wrapText="1" indent="1"/>
    </xf>
    <xf numFmtId="0" fontId="16" fillId="0" borderId="27" xfId="0" applyFont="1" applyBorder="1" applyAlignment="1">
      <alignment horizontal="left" vertical="top" wrapText="1" indent="1"/>
    </xf>
    <xf numFmtId="0" fontId="15" fillId="0" borderId="0" xfId="0" applyFont="1">
      <alignment vertical="top"/>
    </xf>
    <xf numFmtId="0" fontId="16" fillId="0" borderId="0" xfId="0" applyFont="1">
      <alignment vertical="top"/>
    </xf>
    <xf numFmtId="166" fontId="15" fillId="0" borderId="9" xfId="12" applyFont="1" applyBorder="1" applyAlignment="1">
      <alignment horizontal="right" vertical="center" indent="1"/>
    </xf>
    <xf numFmtId="166" fontId="15" fillId="0" borderId="11" xfId="12" applyFont="1" applyBorder="1" applyAlignment="1">
      <alignment horizontal="right" vertical="center" indent="1"/>
    </xf>
    <xf numFmtId="166" fontId="15" fillId="0" borderId="26" xfId="12" applyFont="1" applyBorder="1" applyAlignment="1">
      <alignment horizontal="right" vertical="center" indent="1"/>
    </xf>
    <xf numFmtId="166" fontId="15" fillId="0" borderId="20" xfId="12" applyFont="1" applyBorder="1" applyAlignment="1">
      <alignment horizontal="right" vertical="center" indent="1"/>
    </xf>
    <xf numFmtId="166" fontId="15" fillId="0" borderId="14" xfId="12" applyFont="1" applyBorder="1" applyAlignment="1">
      <alignment horizontal="right" vertical="center" indent="1"/>
    </xf>
    <xf numFmtId="166" fontId="7" fillId="0" borderId="0" xfId="12">
      <alignment horizontal="left" indent="1"/>
    </xf>
    <xf numFmtId="0" fontId="18" fillId="0" borderId="0" xfId="5" applyFont="1" applyFill="1" applyBorder="1">
      <alignment vertical="center"/>
    </xf>
    <xf numFmtId="0" fontId="13" fillId="0" borderId="13" xfId="11" applyFont="1" applyFill="1" applyBorder="1" applyAlignment="1">
      <alignment horizontal="left" vertical="center" wrapText="1" indent="1"/>
    </xf>
    <xf numFmtId="0" fontId="13" fillId="0" borderId="11" xfId="11" applyFont="1" applyFill="1" applyBorder="1" applyAlignment="1">
      <alignment horizontal="left" vertical="center" wrapText="1" indent="1"/>
    </xf>
    <xf numFmtId="0" fontId="16" fillId="0" borderId="7" xfId="11" applyFont="1" applyFill="1" applyBorder="1">
      <alignment horizontal="left" vertical="top" wrapText="1" indent="1"/>
    </xf>
    <xf numFmtId="0" fontId="16" fillId="0" borderId="12" xfId="11" applyFont="1" applyFill="1" applyBorder="1">
      <alignment horizontal="left" vertical="top" wrapText="1" indent="1"/>
    </xf>
    <xf numFmtId="0" fontId="17" fillId="6" borderId="0" xfId="15" applyFont="1" applyFill="1" applyAlignment="1">
      <alignment horizontal="center" vertical="center"/>
    </xf>
    <xf numFmtId="0" fontId="19" fillId="0" borderId="0" xfId="5" applyFont="1" applyFill="1" applyBorder="1">
      <alignment vertical="center"/>
    </xf>
    <xf numFmtId="0" fontId="13" fillId="0" borderId="18" xfId="11" applyFont="1" applyFill="1" applyBorder="1" applyAlignment="1">
      <alignment horizontal="left" vertical="center" wrapText="1" indent="1"/>
    </xf>
    <xf numFmtId="0" fontId="13" fillId="0" borderId="19" xfId="11" applyFont="1" applyFill="1" applyBorder="1" applyAlignment="1">
      <alignment horizontal="left" vertical="center" wrapText="1" indent="1"/>
    </xf>
    <xf numFmtId="0" fontId="16" fillId="0" borderId="16" xfId="11" applyFont="1" applyFill="1" applyBorder="1">
      <alignment horizontal="left" vertical="top" wrapText="1" indent="1"/>
    </xf>
    <xf numFmtId="0" fontId="16" fillId="0" borderId="17" xfId="11" applyFont="1" applyFill="1" applyBorder="1">
      <alignment horizontal="left" vertical="top" wrapText="1" indent="1"/>
    </xf>
    <xf numFmtId="0" fontId="21" fillId="0" borderId="0" xfId="5" applyFont="1" applyFill="1" applyBorder="1">
      <alignment vertical="center"/>
    </xf>
    <xf numFmtId="0" fontId="13" fillId="0" borderId="24" xfId="11" applyFont="1" applyFill="1" applyBorder="1" applyAlignment="1">
      <alignment horizontal="left" vertical="center" wrapText="1" indent="1"/>
    </xf>
    <xf numFmtId="0" fontId="13" fillId="0" borderId="25" xfId="11" applyFont="1" applyFill="1" applyBorder="1" applyAlignment="1">
      <alignment horizontal="left" vertical="center" wrapText="1" indent="1"/>
    </xf>
    <xf numFmtId="0" fontId="16" fillId="0" borderId="22" xfId="11" applyFont="1" applyFill="1" applyBorder="1">
      <alignment horizontal="left" vertical="top" wrapText="1" indent="1"/>
    </xf>
    <xf numFmtId="0" fontId="16" fillId="0" borderId="23" xfId="11" applyFont="1" applyFill="1" applyBorder="1">
      <alignment horizontal="left" vertical="top" wrapText="1" indent="1"/>
    </xf>
    <xf numFmtId="0" fontId="20" fillId="0" borderId="0" xfId="5" applyFont="1" applyFill="1" applyBorder="1">
      <alignment vertical="center"/>
    </xf>
    <xf numFmtId="0" fontId="13" fillId="0" borderId="30" xfId="11" applyFont="1" applyFill="1" applyBorder="1" applyAlignment="1">
      <alignment horizontal="left" vertical="center" wrapText="1" indent="1"/>
    </xf>
    <xf numFmtId="0" fontId="13" fillId="0" borderId="31" xfId="11" applyFont="1" applyFill="1" applyBorder="1" applyAlignment="1">
      <alignment horizontal="left" vertical="center" wrapText="1" indent="1"/>
    </xf>
    <xf numFmtId="0" fontId="16" fillId="0" borderId="28" xfId="11" applyFont="1" applyFill="1" applyBorder="1">
      <alignment horizontal="left" vertical="top" wrapText="1" indent="1"/>
    </xf>
    <xf numFmtId="0" fontId="16" fillId="0" borderId="29" xfId="11" applyFont="1" applyFill="1" applyBorder="1">
      <alignment horizontal="left" vertical="top" wrapText="1" indent="1"/>
    </xf>
  </cellXfs>
  <cellStyles count="50">
    <cellStyle name="20% - Colore 1" xfId="29" builtinId="30" customBuiltin="1"/>
    <cellStyle name="20% - Colore 2" xfId="32" builtinId="34" customBuiltin="1"/>
    <cellStyle name="20% - Colore 3" xfId="36" builtinId="38" customBuiltin="1"/>
    <cellStyle name="20% - Colore 4" xfId="40" builtinId="42" customBuiltin="1"/>
    <cellStyle name="20% - Colore 5" xfId="43" builtinId="46" customBuiltin="1"/>
    <cellStyle name="20% - Colore 6" xfId="47" builtinId="50" customBuiltin="1"/>
    <cellStyle name="40% - Colore 1" xfId="1" builtinId="31" customBuiltin="1"/>
    <cellStyle name="40% - Colore 2" xfId="33" builtinId="35" customBuiltin="1"/>
    <cellStyle name="40% - Colore 3" xfId="37" builtinId="39" customBuiltin="1"/>
    <cellStyle name="40% - Colore 4" xfId="41" builtinId="43" customBuiltin="1"/>
    <cellStyle name="40% - Colore 5" xfId="44" builtinId="47" customBuiltin="1"/>
    <cellStyle name="40% - Colore 6" xfId="48" builtinId="51" customBuiltin="1"/>
    <cellStyle name="60% - Colore 1" xfId="30" builtinId="32" customBuiltin="1"/>
    <cellStyle name="60% - Colore 2" xfId="34" builtinId="36" customBuiltin="1"/>
    <cellStyle name="60% - Colore 3" xfId="38" builtinId="40" customBuiltin="1"/>
    <cellStyle name="60% - Colore 4" xfId="42" builtinId="44" customBuiltin="1"/>
    <cellStyle name="60% - Colore 5" xfId="45" builtinId="48" customBuiltin="1"/>
    <cellStyle name="60% - Colore 6" xfId="49" builtinId="52" customBuiltin="1"/>
    <cellStyle name="A righe/colonne alternate evidenziate" xfId="13"/>
    <cellStyle name="Calcolo" xfId="22" builtinId="22" customBuiltin="1"/>
    <cellStyle name="Cella collegata" xfId="23" builtinId="24" customBuiltin="1"/>
    <cellStyle name="Cella da controllare" xfId="24" builtinId="23" customBuiltin="1"/>
    <cellStyle name="Colore 1" xfId="3" builtinId="29" customBuiltin="1"/>
    <cellStyle name="Colore 2" xfId="31" builtinId="33" customBuiltin="1"/>
    <cellStyle name="Colore 3" xfId="35" builtinId="37" customBuiltin="1"/>
    <cellStyle name="Colore 4" xfId="39" builtinId="41" customBuiltin="1"/>
    <cellStyle name="Colore 5" xfId="4" builtinId="45" customBuiltin="1"/>
    <cellStyle name="Colore 6" xfId="46" builtinId="49" customBuiltin="1"/>
    <cellStyle name="Giorno" xfId="12"/>
    <cellStyle name="Immissione di impostazioni" xfId="14"/>
    <cellStyle name="Input" xfId="20" builtinId="20" customBuiltin="1"/>
    <cellStyle name="Migliaia" xfId="6" builtinId="3" customBuiltin="1"/>
    <cellStyle name="Migliaia [0]" xfId="7" builtinId="6" customBuiltin="1"/>
    <cellStyle name="Neutrale" xfId="19" builtinId="28" customBuiltin="1"/>
    <cellStyle name="Normale" xfId="0" builtinId="0" customBuiltin="1"/>
    <cellStyle name="Nota" xfId="26" builtinId="10" customBuiltin="1"/>
    <cellStyle name="Output" xfId="21" builtinId="21" customBuiltin="1"/>
    <cellStyle name="Percentuale" xfId="10" builtinId="5" customBuiltin="1"/>
    <cellStyle name="Testo avviso" xfId="25" builtinId="11" customBuiltin="1"/>
    <cellStyle name="Testo descrittivo" xfId="27" builtinId="53" customBuiltin="1"/>
    <cellStyle name="Titolo" xfId="5" builtinId="15" customBuiltin="1"/>
    <cellStyle name="Titolo 1" xfId="2" builtinId="16" customBuiltin="1"/>
    <cellStyle name="Titolo 2" xfId="15" builtinId="17" customBuiltin="1"/>
    <cellStyle name="Titolo 3" xfId="16" builtinId="18" customBuiltin="1"/>
    <cellStyle name="Titolo 4" xfId="11" builtinId="19" customBuiltin="1"/>
    <cellStyle name="Totale" xfId="28" builtinId="25" customBuiltin="1"/>
    <cellStyle name="Valore non valido" xfId="18" builtinId="27" customBuiltin="1"/>
    <cellStyle name="Valore valido" xfId="17" builtinId="26" customBuiltin="1"/>
    <cellStyle name="Valuta" xfId="8" builtinId="4" customBuiltin="1"/>
    <cellStyle name="Valuta [0]" xfId="9" builtinId="7" customBuiltin="1"/>
  </cellStyles>
  <dxfs count="24">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s>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FF00FF"/>
      <rgbColor rgb="0000FFFF"/>
      <rgbColor rgb="00800000"/>
      <rgbColor rgb="00008000"/>
      <rgbColor rgb="00000080"/>
      <rgbColor rgb="00808000"/>
      <rgbColor rgb="00F1F2F5"/>
      <rgbColor rgb="00008080"/>
      <rgbColor rgb="00E4EAF0"/>
      <rgbColor rgb="00808080"/>
      <rgbColor rgb="009999FF"/>
      <rgbColor rgb="00993366"/>
      <rgbColor rgb="00FFFFCC"/>
      <rgbColor rgb="00CCFFFF"/>
      <rgbColor rgb="00660066"/>
      <rgbColor rgb="00FF8080"/>
      <rgbColor rgb="000066CC"/>
      <rgbColor rgb="00CCCCFF"/>
      <rgbColor rgb="00000080"/>
      <rgbColor rgb="00FF00FF"/>
      <rgbColor rgb="00FFFF00"/>
      <rgbColor rgb="0000FFFF"/>
      <rgbColor rgb="00800080"/>
      <rgbColor rgb="00800000"/>
      <rgbColor rgb="00008080"/>
      <rgbColor rgb="000000FF"/>
      <rgbColor rgb="0000CCFF"/>
      <rgbColor rgb="00314265"/>
      <rgbColor rgb="00CCFFCC"/>
      <rgbColor rgb="00FFEECD"/>
      <rgbColor rgb="00D0D8E2"/>
      <rgbColor rgb="00FF99CC"/>
      <rgbColor rgb="00CC99FF"/>
      <rgbColor rgb="00FFCC99"/>
      <rgbColor rgb="003366FF"/>
      <rgbColor rgb="0033CCCC"/>
      <rgbColor rgb="0099CC00"/>
      <rgbColor rgb="00FFCC00"/>
      <rgbColor rgb="00FF9900"/>
      <rgbColor rgb="00FF6600"/>
      <rgbColor rgb="00717789"/>
      <rgbColor rgb="00969696"/>
      <rgbColor rgb="00003366"/>
      <rgbColor rgb="00339966"/>
      <rgbColor rgb="00003300"/>
      <rgbColor rgb="00333300"/>
      <rgbColor rgb="00993300"/>
      <rgbColor rgb="00993366"/>
      <rgbColor rgb="00333399"/>
      <rgbColor rgb="004B4B4B"/>
    </indexed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theme" Target="theme/theme1.xml"/><Relationship Id="rId18" Type="http://schemas.openxmlformats.org/officeDocument/2006/relationships/customXml" Target="../customXml/item2.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customXml" Target="../customXml/item3.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tyles" Target="style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3.jpeg"/><Relationship Id="rId1" Type="http://schemas.openxmlformats.org/officeDocument/2006/relationships/image" Target="../media/image1.png"/></Relationships>
</file>

<file path=xl/drawings/_rels/drawing3.xml.rels><?xml version="1.0" encoding="UTF-8" standalone="yes"?>
<Relationships xmlns="http://schemas.openxmlformats.org/package/2006/relationships"><Relationship Id="rId2" Type="http://schemas.openxmlformats.org/officeDocument/2006/relationships/image" Target="../media/image5.jpeg"/><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2" Type="http://schemas.openxmlformats.org/officeDocument/2006/relationships/image" Target="../media/image6.jpeg"/><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2" Type="http://schemas.openxmlformats.org/officeDocument/2006/relationships/image" Target="../media/image7.jpeg"/><Relationship Id="rId1" Type="http://schemas.openxmlformats.org/officeDocument/2006/relationships/image" Target="../media/image4.png"/></Relationships>
</file>

<file path=xl/drawings/_rels/drawing6.xml.rels><?xml version="1.0" encoding="UTF-8" standalone="yes"?>
<Relationships xmlns="http://schemas.openxmlformats.org/package/2006/relationships"><Relationship Id="rId2" Type="http://schemas.openxmlformats.org/officeDocument/2006/relationships/image" Target="../media/image9.jpeg"/><Relationship Id="rId1" Type="http://schemas.openxmlformats.org/officeDocument/2006/relationships/image" Target="../media/image8.png"/></Relationships>
</file>

<file path=xl/drawings/_rels/drawing7.xml.rels><?xml version="1.0" encoding="UTF-8" standalone="yes"?>
<Relationships xmlns="http://schemas.openxmlformats.org/package/2006/relationships"><Relationship Id="rId2" Type="http://schemas.openxmlformats.org/officeDocument/2006/relationships/image" Target="../media/image10.jpeg"/><Relationship Id="rId1" Type="http://schemas.openxmlformats.org/officeDocument/2006/relationships/image" Target="../media/image8.png"/></Relationships>
</file>

<file path=xl/drawings/_rels/drawing8.xml.rels><?xml version="1.0" encoding="UTF-8" standalone="yes"?>
<Relationships xmlns="http://schemas.openxmlformats.org/package/2006/relationships"><Relationship Id="rId2" Type="http://schemas.openxmlformats.org/officeDocument/2006/relationships/image" Target="../media/image11.jpeg"/><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2" Type="http://schemas.openxmlformats.org/officeDocument/2006/relationships/image" Target="../media/image13.jpeg"/><Relationship Id="rId1" Type="http://schemas.openxmlformats.org/officeDocument/2006/relationships/image" Target="../media/image12.png"/></Relationships>
</file>

<file path=xl/drawings/_rels/drawing10.xml.rels><?xml version="1.0" encoding="UTF-8" standalone="yes"?>
<Relationships xmlns="http://schemas.openxmlformats.org/package/2006/relationships"><Relationship Id="rId2" Type="http://schemas.openxmlformats.org/officeDocument/2006/relationships/image" Target="../media/image14.jpeg"/><Relationship Id="rId1" Type="http://schemas.openxmlformats.org/officeDocument/2006/relationships/image" Target="../media/image12.png"/></Relationships>
</file>

<file path=xl/drawings/_rels/drawing11.xml.rels><?xml version="1.0" encoding="UTF-8" standalone="yes"?>
<Relationships xmlns="http://schemas.openxmlformats.org/package/2006/relationships"><Relationship Id="rId2" Type="http://schemas.openxmlformats.org/officeDocument/2006/relationships/image" Target="../media/image15.jpeg"/><Relationship Id="rId1" Type="http://schemas.openxmlformats.org/officeDocument/2006/relationships/image" Target="../media/image12.png"/></Relationships>
</file>

<file path=xl/drawings/_rels/drawing12.xml.rels><?xml version="1.0" encoding="UTF-8" standalone="yes"?>
<Relationships xmlns="http://schemas.openxmlformats.org/package/2006/relationships"><Relationship Id="rId2" Type="http://schemas.openxmlformats.org/officeDocument/2006/relationships/image" Target="../media/image16.jpeg"/><Relationship Id="rId1" Type="http://schemas.openxmlformats.org/officeDocument/2006/relationships/image" Target="../media/image1.png"/></Relationships>
</file>

<file path=xl/drawings/drawing1.xml><?xml version="1.0" encoding="utf-8"?>
<xdr:wsDr xmlns:xdr="http://schemas.openxmlformats.org/drawingml/2006/spreadsheetDrawing" xmlns:a="http://schemas.openxmlformats.org/drawingml/2006/main">
  <xdr:twoCellAnchor editAs="oneCell">
    <xdr:from>
      <xdr:col>4</xdr:col>
      <xdr:colOff>161787</xdr:colOff>
      <xdr:row>1</xdr:row>
      <xdr:rowOff>0</xdr:rowOff>
    </xdr:from>
    <xdr:to>
      <xdr:col>8</xdr:col>
      <xdr:colOff>9662</xdr:colOff>
      <xdr:row>1</xdr:row>
      <xdr:rowOff>1143000</xdr:rowOff>
    </xdr:to>
    <xdr:pic>
      <xdr:nvPicPr>
        <xdr:cNvPr id="3" name="Immagine 2" descr="Intestazione Inverno&#10;&#10;Collage di foto di Word: Inverno">
          <a:extLst>
            <a:ext uri="{FF2B5EF4-FFF2-40B4-BE49-F238E27FC236}">
              <a16:creationId xmlns:a16="http://schemas.microsoft.com/office/drawing/2014/main" xmlns="" id="{00000000-0008-0000-0000-000003000000}"/>
            </a:ext>
          </a:extLst>
        </xdr:cNvPr>
        <xdr:cNvPicPr>
          <a:picLocks noChangeAspect="1"/>
        </xdr:cNvPicPr>
      </xdr:nvPicPr>
      <xdr:blipFill>
        <a:blip xmlns:r="http://schemas.openxmlformats.org/officeDocument/2006/relationships" r:embed="rId1"/>
        <a:srcRect/>
        <a:stretch/>
      </xdr:blipFill>
      <xdr:spPr>
        <a:xfrm>
          <a:off x="4086087" y="114300"/>
          <a:ext cx="4915175" cy="1143000"/>
        </a:xfrm>
        <a:prstGeom prst="rect">
          <a:avLst/>
        </a:prstGeom>
      </xdr:spPr>
    </xdr:pic>
    <xdr:clientData/>
  </xdr:twoCellAnchor>
  <xdr:twoCellAnchor editAs="oneCell">
    <xdr:from>
      <xdr:col>10</xdr:col>
      <xdr:colOff>0</xdr:colOff>
      <xdr:row>6</xdr:row>
      <xdr:rowOff>0</xdr:rowOff>
    </xdr:from>
    <xdr:to>
      <xdr:col>15</xdr:col>
      <xdr:colOff>105410</xdr:colOff>
      <xdr:row>10</xdr:row>
      <xdr:rowOff>523875</xdr:rowOff>
    </xdr:to>
    <xdr:pic>
      <xdr:nvPicPr>
        <xdr:cNvPr id="5" name="Immagine 4" descr="K:\ORNELLA\IMMAGINI FOTOGRAFIE E LOGHI\FOTOGRAFIE E VIDEO\VARIE DI POMARETTO INVIATE\DSC_6714 Pomaretto fiorito 2019 MUNICIPIO.JPG">
          <a:extLst>
            <a:ext uri="{FF2B5EF4-FFF2-40B4-BE49-F238E27FC236}">
              <a16:creationId xmlns:a16="http://schemas.microsoft.com/office/drawing/2014/main" xmlns="" id="{00000000-0008-0000-0000-000005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772650" y="2952750"/>
          <a:ext cx="3829685" cy="2543175"/>
        </a:xfrm>
        <a:prstGeom prst="rect">
          <a:avLst/>
        </a:prstGeom>
        <a:noFill/>
        <a:ln>
          <a:noFill/>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4</xdr:col>
      <xdr:colOff>161925</xdr:colOff>
      <xdr:row>1</xdr:row>
      <xdr:rowOff>0</xdr:rowOff>
    </xdr:from>
    <xdr:to>
      <xdr:col>8</xdr:col>
      <xdr:colOff>9800</xdr:colOff>
      <xdr:row>1</xdr:row>
      <xdr:rowOff>1143000</xdr:rowOff>
    </xdr:to>
    <xdr:pic>
      <xdr:nvPicPr>
        <xdr:cNvPr id="4" name="Immagine 2" descr="Intestazione Inverno&#10;&#10;Collage di foto di Word: Inverno">
          <a:extLst>
            <a:ext uri="{FF2B5EF4-FFF2-40B4-BE49-F238E27FC236}">
              <a16:creationId xmlns:a16="http://schemas.microsoft.com/office/drawing/2014/main" xmlns="" id="{00000000-0008-0000-0100-000004000000}"/>
            </a:ext>
          </a:extLst>
        </xdr:cNvPr>
        <xdr:cNvPicPr>
          <a:picLocks noChangeAspect="1"/>
        </xdr:cNvPicPr>
      </xdr:nvPicPr>
      <xdr:blipFill>
        <a:blip xmlns:r="http://schemas.openxmlformats.org/officeDocument/2006/relationships" r:embed="rId1"/>
        <a:srcRect/>
        <a:stretch/>
      </xdr:blipFill>
      <xdr:spPr>
        <a:xfrm>
          <a:off x="4086225" y="114300"/>
          <a:ext cx="4915175" cy="1143000"/>
        </a:xfrm>
        <a:prstGeom prst="rect">
          <a:avLst/>
        </a:prstGeom>
      </xdr:spPr>
    </xdr:pic>
    <xdr:clientData/>
  </xdr:twoCellAnchor>
  <xdr:twoCellAnchor editAs="oneCell">
    <xdr:from>
      <xdr:col>9</xdr:col>
      <xdr:colOff>523875</xdr:colOff>
      <xdr:row>3</xdr:row>
      <xdr:rowOff>142875</xdr:rowOff>
    </xdr:from>
    <xdr:to>
      <xdr:col>18</xdr:col>
      <xdr:colOff>260350</xdr:colOff>
      <xdr:row>12</xdr:row>
      <xdr:rowOff>95250</xdr:rowOff>
    </xdr:to>
    <xdr:pic>
      <xdr:nvPicPr>
        <xdr:cNvPr id="6" name="Immagine 5" descr="K:\ORNELLA\IMMAGINI FOTOGRAFIE E LOGHI\FOTOGRAFIE E VIDEO\FESTE MANIFESTAZIONI EVENTI SPORTIVI\FALO'\falò 4.jpg">
          <a:extLst>
            <a:ext uri="{FF2B5EF4-FFF2-40B4-BE49-F238E27FC236}">
              <a16:creationId xmlns:a16="http://schemas.microsoft.com/office/drawing/2014/main" xmlns="" id="{00000000-0008-0000-0100-000006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639300" y="1781175"/>
          <a:ext cx="5727700" cy="4295775"/>
        </a:xfrm>
        <a:prstGeom prst="rect">
          <a:avLst/>
        </a:prstGeom>
        <a:noFill/>
        <a:ln>
          <a:noFill/>
        </a:ln>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4</xdr:col>
      <xdr:colOff>561076</xdr:colOff>
      <xdr:row>1</xdr:row>
      <xdr:rowOff>0</xdr:rowOff>
    </xdr:from>
    <xdr:to>
      <xdr:col>8</xdr:col>
      <xdr:colOff>10423</xdr:colOff>
      <xdr:row>1</xdr:row>
      <xdr:rowOff>1143000</xdr:rowOff>
    </xdr:to>
    <xdr:pic>
      <xdr:nvPicPr>
        <xdr:cNvPr id="2" name="Immagine 1" descr="Intestazione Primavera&#10;&#10;Collage di foto di Word: Primavera">
          <a:extLst>
            <a:ext uri="{FF2B5EF4-FFF2-40B4-BE49-F238E27FC236}">
              <a16:creationId xmlns:a16="http://schemas.microsoft.com/office/drawing/2014/main" xmlns="" id="{00000000-0008-0000-0200-000002000000}"/>
            </a:ext>
          </a:extLst>
        </xdr:cNvPr>
        <xdr:cNvPicPr>
          <a:picLocks noChangeAspect="1"/>
        </xdr:cNvPicPr>
      </xdr:nvPicPr>
      <xdr:blipFill>
        <a:blip xmlns:r="http://schemas.openxmlformats.org/officeDocument/2006/relationships" r:embed="rId1"/>
        <a:srcRect/>
        <a:stretch/>
      </xdr:blipFill>
      <xdr:spPr>
        <a:xfrm>
          <a:off x="4485376" y="114300"/>
          <a:ext cx="4516647" cy="1143000"/>
        </a:xfrm>
        <a:prstGeom prst="rect">
          <a:avLst/>
        </a:prstGeom>
      </xdr:spPr>
    </xdr:pic>
    <xdr:clientData/>
  </xdr:twoCellAnchor>
  <xdr:twoCellAnchor editAs="oneCell">
    <xdr:from>
      <xdr:col>9</xdr:col>
      <xdr:colOff>314325</xdr:colOff>
      <xdr:row>2</xdr:row>
      <xdr:rowOff>238125</xdr:rowOff>
    </xdr:from>
    <xdr:to>
      <xdr:col>18</xdr:col>
      <xdr:colOff>443230</xdr:colOff>
      <xdr:row>11</xdr:row>
      <xdr:rowOff>9525</xdr:rowOff>
    </xdr:to>
    <xdr:pic>
      <xdr:nvPicPr>
        <xdr:cNvPr id="6" name="Immagine 5" descr="K:\ORNELLA\IMMAGINI FOTOGRAFIE E LOGHI\FOTOGRAFIE E VIDEO\VARIE DI POMARETTO INVIATE\vigneti e scorci\DSC_3639 B VOLO DAHU.jpg">
          <a:extLst>
            <a:ext uri="{FF2B5EF4-FFF2-40B4-BE49-F238E27FC236}">
              <a16:creationId xmlns:a16="http://schemas.microsoft.com/office/drawing/2014/main" xmlns="" id="{00000000-0008-0000-0200-000006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429750" y="1571625"/>
          <a:ext cx="6120130" cy="4114800"/>
        </a:xfrm>
        <a:prstGeom prst="rect">
          <a:avLst/>
        </a:prstGeom>
        <a:noFill/>
        <a:ln>
          <a:noFill/>
        </a:ln>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4</xdr:col>
      <xdr:colOff>561975</xdr:colOff>
      <xdr:row>1</xdr:row>
      <xdr:rowOff>0</xdr:rowOff>
    </xdr:from>
    <xdr:to>
      <xdr:col>8</xdr:col>
      <xdr:colOff>11322</xdr:colOff>
      <xdr:row>1</xdr:row>
      <xdr:rowOff>1143000</xdr:rowOff>
    </xdr:to>
    <xdr:pic>
      <xdr:nvPicPr>
        <xdr:cNvPr id="3" name="Immagine 3" descr="Intestazione Primavera&#10;&#10;Collage di foto di Word: Primavera">
          <a:extLst>
            <a:ext uri="{FF2B5EF4-FFF2-40B4-BE49-F238E27FC236}">
              <a16:creationId xmlns:a16="http://schemas.microsoft.com/office/drawing/2014/main" xmlns="" id="{00000000-0008-0000-0300-000003000000}"/>
            </a:ext>
          </a:extLst>
        </xdr:cNvPr>
        <xdr:cNvPicPr>
          <a:picLocks noChangeAspect="1"/>
        </xdr:cNvPicPr>
      </xdr:nvPicPr>
      <xdr:blipFill>
        <a:blip xmlns:r="http://schemas.openxmlformats.org/officeDocument/2006/relationships" r:embed="rId1"/>
        <a:srcRect/>
        <a:stretch/>
      </xdr:blipFill>
      <xdr:spPr>
        <a:xfrm>
          <a:off x="4486275" y="114300"/>
          <a:ext cx="4516647" cy="1143000"/>
        </a:xfrm>
        <a:prstGeom prst="rect">
          <a:avLst/>
        </a:prstGeom>
      </xdr:spPr>
    </xdr:pic>
    <xdr:clientData/>
  </xdr:twoCellAnchor>
  <xdr:twoCellAnchor editAs="oneCell">
    <xdr:from>
      <xdr:col>11</xdr:col>
      <xdr:colOff>0</xdr:colOff>
      <xdr:row>2</xdr:row>
      <xdr:rowOff>57150</xdr:rowOff>
    </xdr:from>
    <xdr:to>
      <xdr:col>15</xdr:col>
      <xdr:colOff>581025</xdr:colOff>
      <xdr:row>12</xdr:row>
      <xdr:rowOff>581025</xdr:rowOff>
    </xdr:to>
    <xdr:pic>
      <xdr:nvPicPr>
        <xdr:cNvPr id="4" name="Immagine 3" descr="K:\ORNELLA\IMMAGINI FOTOGRAFIE E LOGHI\FOTOGRAFIE E VIDEO\VARIE DI POMARETTO INVIATE\PANORAMA POMARETTO CON ALBERO FIORITO.jpg">
          <a:extLst>
            <a:ext uri="{FF2B5EF4-FFF2-40B4-BE49-F238E27FC236}">
              <a16:creationId xmlns:a16="http://schemas.microsoft.com/office/drawing/2014/main" xmlns="" id="{00000000-0008-0000-0300-000004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0439400" y="1390650"/>
          <a:ext cx="3248025" cy="5172075"/>
        </a:xfrm>
        <a:prstGeom prst="rect">
          <a:avLst/>
        </a:prstGeom>
        <a:noFill/>
        <a:ln>
          <a:noFill/>
        </a:ln>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561975</xdr:colOff>
      <xdr:row>1</xdr:row>
      <xdr:rowOff>0</xdr:rowOff>
    </xdr:from>
    <xdr:to>
      <xdr:col>8</xdr:col>
      <xdr:colOff>11322</xdr:colOff>
      <xdr:row>1</xdr:row>
      <xdr:rowOff>1143000</xdr:rowOff>
    </xdr:to>
    <xdr:pic>
      <xdr:nvPicPr>
        <xdr:cNvPr id="3" name="Immagine 3" descr="Intestazione Primavera&#10;&#10;Collage di foto di Word: Primavera">
          <a:extLst>
            <a:ext uri="{FF2B5EF4-FFF2-40B4-BE49-F238E27FC236}">
              <a16:creationId xmlns:a16="http://schemas.microsoft.com/office/drawing/2014/main" xmlns="" id="{00000000-0008-0000-0400-000003000000}"/>
            </a:ext>
          </a:extLst>
        </xdr:cNvPr>
        <xdr:cNvPicPr>
          <a:picLocks noChangeAspect="1"/>
        </xdr:cNvPicPr>
      </xdr:nvPicPr>
      <xdr:blipFill>
        <a:blip xmlns:r="http://schemas.openxmlformats.org/officeDocument/2006/relationships" r:embed="rId1"/>
        <a:srcRect/>
        <a:stretch/>
      </xdr:blipFill>
      <xdr:spPr>
        <a:xfrm>
          <a:off x="4486275" y="114300"/>
          <a:ext cx="4516647" cy="1143000"/>
        </a:xfrm>
        <a:prstGeom prst="rect">
          <a:avLst/>
        </a:prstGeom>
      </xdr:spPr>
    </xdr:pic>
    <xdr:clientData/>
  </xdr:twoCellAnchor>
  <xdr:twoCellAnchor editAs="oneCell">
    <xdr:from>
      <xdr:col>10</xdr:col>
      <xdr:colOff>619125</xdr:colOff>
      <xdr:row>1</xdr:row>
      <xdr:rowOff>676275</xdr:rowOff>
    </xdr:from>
    <xdr:to>
      <xdr:col>16</xdr:col>
      <xdr:colOff>466725</xdr:colOff>
      <xdr:row>11</xdr:row>
      <xdr:rowOff>244475</xdr:rowOff>
    </xdr:to>
    <xdr:pic>
      <xdr:nvPicPr>
        <xdr:cNvPr id="5" name="Immagine 4" descr="K:\ORNELLA\IMMAGINI FOTOGRAFIE E LOGHI\FOTOGRAFIE E VIDEO\VARIE DI POMARETTO INVIATE\IMG-20230807-WA0022 becuet casette ramìe glamping (3).jpg">
          <a:extLst>
            <a:ext uri="{FF2B5EF4-FFF2-40B4-BE49-F238E27FC236}">
              <a16:creationId xmlns:a16="http://schemas.microsoft.com/office/drawing/2014/main" xmlns="" id="{00000000-0008-0000-0400-000005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0391775" y="790575"/>
          <a:ext cx="3848100" cy="5130800"/>
        </a:xfrm>
        <a:prstGeom prst="rect">
          <a:avLst/>
        </a:prstGeom>
        <a:noFill/>
        <a:ln>
          <a:noFill/>
        </a:ln>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392325</xdr:colOff>
      <xdr:row>1</xdr:row>
      <xdr:rowOff>0</xdr:rowOff>
    </xdr:from>
    <xdr:to>
      <xdr:col>8</xdr:col>
      <xdr:colOff>7725</xdr:colOff>
      <xdr:row>1</xdr:row>
      <xdr:rowOff>1143000</xdr:rowOff>
    </xdr:to>
    <xdr:pic>
      <xdr:nvPicPr>
        <xdr:cNvPr id="3" name="Immagine 2" descr="Intestazione Estate&#10;&#10;Collage di foto di Word: Estate">
          <a:extLst>
            <a:ext uri="{FF2B5EF4-FFF2-40B4-BE49-F238E27FC236}">
              <a16:creationId xmlns:a16="http://schemas.microsoft.com/office/drawing/2014/main" xmlns="" id="{00000000-0008-0000-0500-000003000000}"/>
            </a:ext>
          </a:extLst>
        </xdr:cNvPr>
        <xdr:cNvPicPr>
          <a:picLocks noChangeAspect="1"/>
        </xdr:cNvPicPr>
      </xdr:nvPicPr>
      <xdr:blipFill>
        <a:blip xmlns:r="http://schemas.openxmlformats.org/officeDocument/2006/relationships" r:embed="rId1"/>
        <a:srcRect/>
        <a:stretch/>
      </xdr:blipFill>
      <xdr:spPr>
        <a:xfrm>
          <a:off x="4316625" y="114300"/>
          <a:ext cx="4682700" cy="1143000"/>
        </a:xfrm>
        <a:prstGeom prst="rect">
          <a:avLst/>
        </a:prstGeom>
      </xdr:spPr>
    </xdr:pic>
    <xdr:clientData/>
  </xdr:twoCellAnchor>
  <xdr:twoCellAnchor editAs="oneCell">
    <xdr:from>
      <xdr:col>9</xdr:col>
      <xdr:colOff>514350</xdr:colOff>
      <xdr:row>3</xdr:row>
      <xdr:rowOff>85725</xdr:rowOff>
    </xdr:from>
    <xdr:to>
      <xdr:col>18</xdr:col>
      <xdr:colOff>52705</xdr:colOff>
      <xdr:row>11</xdr:row>
      <xdr:rowOff>27305</xdr:rowOff>
    </xdr:to>
    <xdr:pic>
      <xdr:nvPicPr>
        <xdr:cNvPr id="7" name="Immagine 6" descr="K:\ORNELLA\IMMAGINI FOTOGRAFIE E LOGHI\FOTOGRAFIE E VIDEO\VARIE DI POMARETTO INVIATE\vigneti e scorci\IMG-20210618-WA0020.jpg">
          <a:extLst>
            <a:ext uri="{FF2B5EF4-FFF2-40B4-BE49-F238E27FC236}">
              <a16:creationId xmlns:a16="http://schemas.microsoft.com/office/drawing/2014/main" xmlns="" id="{00000000-0008-0000-0500-000007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629775" y="1724025"/>
          <a:ext cx="5529580" cy="3980180"/>
        </a:xfrm>
        <a:prstGeom prst="rect">
          <a:avLst/>
        </a:prstGeom>
        <a:noFill/>
        <a:ln>
          <a:noFill/>
        </a:ln>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390525</xdr:colOff>
      <xdr:row>1</xdr:row>
      <xdr:rowOff>0</xdr:rowOff>
    </xdr:from>
    <xdr:to>
      <xdr:col>8</xdr:col>
      <xdr:colOff>5925</xdr:colOff>
      <xdr:row>1</xdr:row>
      <xdr:rowOff>1143000</xdr:rowOff>
    </xdr:to>
    <xdr:pic>
      <xdr:nvPicPr>
        <xdr:cNvPr id="3" name="Immagine 3" descr="Intestazione Estate&#10;&#10;Collage di foto di Word: Estate">
          <a:extLst>
            <a:ext uri="{FF2B5EF4-FFF2-40B4-BE49-F238E27FC236}">
              <a16:creationId xmlns:a16="http://schemas.microsoft.com/office/drawing/2014/main" xmlns="" id="{00000000-0008-0000-0600-000003000000}"/>
            </a:ext>
          </a:extLst>
        </xdr:cNvPr>
        <xdr:cNvPicPr>
          <a:picLocks noChangeAspect="1"/>
        </xdr:cNvPicPr>
      </xdr:nvPicPr>
      <xdr:blipFill>
        <a:blip xmlns:r="http://schemas.openxmlformats.org/officeDocument/2006/relationships" r:embed="rId1"/>
        <a:srcRect/>
        <a:stretch/>
      </xdr:blipFill>
      <xdr:spPr>
        <a:xfrm>
          <a:off x="4314825" y="114300"/>
          <a:ext cx="4682700" cy="1143000"/>
        </a:xfrm>
        <a:prstGeom prst="rect">
          <a:avLst/>
        </a:prstGeom>
      </xdr:spPr>
    </xdr:pic>
    <xdr:clientData/>
  </xdr:twoCellAnchor>
  <xdr:twoCellAnchor editAs="oneCell">
    <xdr:from>
      <xdr:col>10</xdr:col>
      <xdr:colOff>142874</xdr:colOff>
      <xdr:row>4</xdr:row>
      <xdr:rowOff>95250</xdr:rowOff>
    </xdr:from>
    <xdr:to>
      <xdr:col>17</xdr:col>
      <xdr:colOff>386079</xdr:colOff>
      <xdr:row>11</xdr:row>
      <xdr:rowOff>170180</xdr:rowOff>
    </xdr:to>
    <xdr:pic>
      <xdr:nvPicPr>
        <xdr:cNvPr id="4" name="Immagine 3" descr="K:\ORNELLA\IMMAGINI FOTOGRAFIE E LOGHI\FOTOGRAFIE E VIDEO\VARIE DI POMARETTO INVIATE\vigneti e scorci\IMG-20210629-WA0004.jpg">
          <a:extLst>
            <a:ext uri="{FF2B5EF4-FFF2-40B4-BE49-F238E27FC236}">
              <a16:creationId xmlns:a16="http://schemas.microsoft.com/office/drawing/2014/main" xmlns="" id="{00000000-0008-0000-0600-000004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915524" y="2038350"/>
          <a:ext cx="4910455" cy="3808730"/>
        </a:xfrm>
        <a:prstGeom prst="rect">
          <a:avLst/>
        </a:prstGeom>
        <a:noFill/>
        <a:ln>
          <a:noFill/>
        </a:ln>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4</xdr:col>
      <xdr:colOff>390525</xdr:colOff>
      <xdr:row>1</xdr:row>
      <xdr:rowOff>0</xdr:rowOff>
    </xdr:from>
    <xdr:to>
      <xdr:col>8</xdr:col>
      <xdr:colOff>5925</xdr:colOff>
      <xdr:row>1</xdr:row>
      <xdr:rowOff>1143000</xdr:rowOff>
    </xdr:to>
    <xdr:pic>
      <xdr:nvPicPr>
        <xdr:cNvPr id="3" name="Immagine 3" descr="Intestazione Estate&#10;&#10;Collage di foto di Word: Estate">
          <a:extLst>
            <a:ext uri="{FF2B5EF4-FFF2-40B4-BE49-F238E27FC236}">
              <a16:creationId xmlns:a16="http://schemas.microsoft.com/office/drawing/2014/main" xmlns="" id="{00000000-0008-0000-0700-000003000000}"/>
            </a:ext>
          </a:extLst>
        </xdr:cNvPr>
        <xdr:cNvPicPr>
          <a:picLocks noChangeAspect="1"/>
        </xdr:cNvPicPr>
      </xdr:nvPicPr>
      <xdr:blipFill>
        <a:blip xmlns:r="http://schemas.openxmlformats.org/officeDocument/2006/relationships" r:embed="rId1"/>
        <a:srcRect/>
        <a:stretch/>
      </xdr:blipFill>
      <xdr:spPr>
        <a:xfrm>
          <a:off x="4314825" y="114300"/>
          <a:ext cx="4682700" cy="1143000"/>
        </a:xfrm>
        <a:prstGeom prst="rect">
          <a:avLst/>
        </a:prstGeom>
      </xdr:spPr>
    </xdr:pic>
    <xdr:clientData/>
  </xdr:twoCellAnchor>
  <xdr:twoCellAnchor editAs="oneCell">
    <xdr:from>
      <xdr:col>9</xdr:col>
      <xdr:colOff>438150</xdr:colOff>
      <xdr:row>1</xdr:row>
      <xdr:rowOff>1181100</xdr:rowOff>
    </xdr:from>
    <xdr:to>
      <xdr:col>17</xdr:col>
      <xdr:colOff>514350</xdr:colOff>
      <xdr:row>9</xdr:row>
      <xdr:rowOff>228600</xdr:rowOff>
    </xdr:to>
    <xdr:pic>
      <xdr:nvPicPr>
        <xdr:cNvPr id="5" name="Immagine 4" descr="K:\ORNELLA\IMMAGINI FOTOGRAFIE E LOGHI\FOTOGRAFIE E VIDEO\ASSOCIAZIONI E ATTIVITA' COMMERCIALI\RIVER ACTION\river.JPG">
          <a:extLst>
            <a:ext uri="{FF2B5EF4-FFF2-40B4-BE49-F238E27FC236}">
              <a16:creationId xmlns:a16="http://schemas.microsoft.com/office/drawing/2014/main" xmlns="" id="{00000000-0008-0000-0700-000005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553575" y="1295400"/>
          <a:ext cx="5400675" cy="3600450"/>
        </a:xfrm>
        <a:prstGeom prst="rect">
          <a:avLst/>
        </a:prstGeom>
        <a:noFill/>
        <a:ln>
          <a:noFill/>
        </a:ln>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3</xdr:col>
      <xdr:colOff>981075</xdr:colOff>
      <xdr:row>1</xdr:row>
      <xdr:rowOff>11954</xdr:rowOff>
    </xdr:from>
    <xdr:to>
      <xdr:col>8</xdr:col>
      <xdr:colOff>13374</xdr:colOff>
      <xdr:row>1</xdr:row>
      <xdr:rowOff>1156754</xdr:rowOff>
    </xdr:to>
    <xdr:pic>
      <xdr:nvPicPr>
        <xdr:cNvPr id="3" name="Immagine 2" descr="Intestazione Autunno&#10;&#10;Collage di foto di Word: Autunno">
          <a:extLst>
            <a:ext uri="{FF2B5EF4-FFF2-40B4-BE49-F238E27FC236}">
              <a16:creationId xmlns:a16="http://schemas.microsoft.com/office/drawing/2014/main" xmlns="" id="{00000000-0008-0000-0800-000003000000}"/>
            </a:ext>
          </a:extLst>
        </xdr:cNvPr>
        <xdr:cNvPicPr>
          <a:picLocks noChangeAspect="1"/>
        </xdr:cNvPicPr>
      </xdr:nvPicPr>
      <xdr:blipFill>
        <a:blip xmlns:r="http://schemas.openxmlformats.org/officeDocument/2006/relationships" r:embed="rId1"/>
        <a:srcRect/>
        <a:stretch/>
      </xdr:blipFill>
      <xdr:spPr>
        <a:xfrm>
          <a:off x="3638550" y="126254"/>
          <a:ext cx="5366424" cy="1144800"/>
        </a:xfrm>
        <a:prstGeom prst="rect">
          <a:avLst/>
        </a:prstGeom>
      </xdr:spPr>
    </xdr:pic>
    <xdr:clientData/>
  </xdr:twoCellAnchor>
  <xdr:twoCellAnchor editAs="oneCell">
    <xdr:from>
      <xdr:col>9</xdr:col>
      <xdr:colOff>219075</xdr:colOff>
      <xdr:row>3</xdr:row>
      <xdr:rowOff>142875</xdr:rowOff>
    </xdr:from>
    <xdr:to>
      <xdr:col>18</xdr:col>
      <xdr:colOff>347980</xdr:colOff>
      <xdr:row>11</xdr:row>
      <xdr:rowOff>171450</xdr:rowOff>
    </xdr:to>
    <xdr:pic>
      <xdr:nvPicPr>
        <xdr:cNvPr id="5" name="Immagine 4" descr="K:\ORNELLA\IMMAGINI FOTOGRAFIE E LOGHI\FOTOGRAFIE E VIDEO\VARIE DI POMARETTO INVIATE\DSC_4286 VIGNETI.JPG">
          <a:extLst>
            <a:ext uri="{FF2B5EF4-FFF2-40B4-BE49-F238E27FC236}">
              <a16:creationId xmlns:a16="http://schemas.microsoft.com/office/drawing/2014/main" xmlns="" id="{00000000-0008-0000-0800-000005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334500" y="1781175"/>
          <a:ext cx="6120130" cy="4067175"/>
        </a:xfrm>
        <a:prstGeom prst="rect">
          <a:avLst/>
        </a:prstGeom>
        <a:noFill/>
        <a:ln>
          <a:noFill/>
        </a:ln>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3</xdr:col>
      <xdr:colOff>981075</xdr:colOff>
      <xdr:row>1</xdr:row>
      <xdr:rowOff>9524</xdr:rowOff>
    </xdr:from>
    <xdr:to>
      <xdr:col>8</xdr:col>
      <xdr:colOff>13374</xdr:colOff>
      <xdr:row>1</xdr:row>
      <xdr:rowOff>1154324</xdr:rowOff>
    </xdr:to>
    <xdr:pic>
      <xdr:nvPicPr>
        <xdr:cNvPr id="3" name="Immagine 3" descr="Intestazione Autunno&#10;&#10;Collage di foto di Word: Autunno">
          <a:extLst>
            <a:ext uri="{FF2B5EF4-FFF2-40B4-BE49-F238E27FC236}">
              <a16:creationId xmlns:a16="http://schemas.microsoft.com/office/drawing/2014/main" xmlns="" id="{00000000-0008-0000-0900-000003000000}"/>
            </a:ext>
          </a:extLst>
        </xdr:cNvPr>
        <xdr:cNvPicPr>
          <a:picLocks noChangeAspect="1"/>
        </xdr:cNvPicPr>
      </xdr:nvPicPr>
      <xdr:blipFill>
        <a:blip xmlns:r="http://schemas.openxmlformats.org/officeDocument/2006/relationships" r:embed="rId1"/>
        <a:srcRect/>
        <a:stretch/>
      </xdr:blipFill>
      <xdr:spPr>
        <a:xfrm>
          <a:off x="3638550" y="123824"/>
          <a:ext cx="5366424" cy="1144800"/>
        </a:xfrm>
        <a:prstGeom prst="rect">
          <a:avLst/>
        </a:prstGeom>
      </xdr:spPr>
    </xdr:pic>
    <xdr:clientData/>
  </xdr:twoCellAnchor>
  <xdr:twoCellAnchor editAs="oneCell">
    <xdr:from>
      <xdr:col>9</xdr:col>
      <xdr:colOff>180975</xdr:colOff>
      <xdr:row>3</xdr:row>
      <xdr:rowOff>57150</xdr:rowOff>
    </xdr:from>
    <xdr:to>
      <xdr:col>18</xdr:col>
      <xdr:colOff>309880</xdr:colOff>
      <xdr:row>9</xdr:row>
      <xdr:rowOff>178435</xdr:rowOff>
    </xdr:to>
    <xdr:pic>
      <xdr:nvPicPr>
        <xdr:cNvPr id="4" name="Immagine 3" descr="K:\ORNELLA\IMMAGINI FOTOGRAFIE E LOGHI\FOTOGRAFIE E VIDEO\BORGATE VIE SENTIERI\DSC_3930-2-Pano-Editar-Editar panorama ok.jpg">
          <a:extLst>
            <a:ext uri="{FF2B5EF4-FFF2-40B4-BE49-F238E27FC236}">
              <a16:creationId xmlns:a16="http://schemas.microsoft.com/office/drawing/2014/main" xmlns="" id="{00000000-0008-0000-0900-000004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296400" y="1695450"/>
          <a:ext cx="6120130" cy="3150235"/>
        </a:xfrm>
        <a:prstGeom prst="rect">
          <a:avLst/>
        </a:prstGeom>
        <a:noFill/>
        <a:ln>
          <a:noFill/>
        </a:ln>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4</xdr:col>
      <xdr:colOff>209550</xdr:colOff>
      <xdr:row>1</xdr:row>
      <xdr:rowOff>9525</xdr:rowOff>
    </xdr:from>
    <xdr:to>
      <xdr:col>8</xdr:col>
      <xdr:colOff>13374</xdr:colOff>
      <xdr:row>1</xdr:row>
      <xdr:rowOff>1154325</xdr:rowOff>
    </xdr:to>
    <xdr:pic>
      <xdr:nvPicPr>
        <xdr:cNvPr id="5" name="Immagine 3" descr="Intestazione Autunno&#10;&#10;Collage di foto di Word: Autunno">
          <a:extLst>
            <a:ext uri="{FF2B5EF4-FFF2-40B4-BE49-F238E27FC236}">
              <a16:creationId xmlns:a16="http://schemas.microsoft.com/office/drawing/2014/main" xmlns="" id="{00000000-0008-0000-0A00-000005000000}"/>
            </a:ext>
          </a:extLst>
        </xdr:cNvPr>
        <xdr:cNvPicPr>
          <a:picLocks noChangeAspect="1"/>
        </xdr:cNvPicPr>
      </xdr:nvPicPr>
      <xdr:blipFill rotWithShape="1">
        <a:blip xmlns:r="http://schemas.openxmlformats.org/officeDocument/2006/relationships" r:embed="rId1"/>
        <a:srcRect l="9230"/>
        <a:stretch/>
      </xdr:blipFill>
      <xdr:spPr>
        <a:xfrm>
          <a:off x="4133850" y="123825"/>
          <a:ext cx="4871124" cy="1144800"/>
        </a:xfrm>
        <a:prstGeom prst="rect">
          <a:avLst/>
        </a:prstGeom>
      </xdr:spPr>
    </xdr:pic>
    <xdr:clientData/>
  </xdr:twoCellAnchor>
  <xdr:twoCellAnchor editAs="oneCell">
    <xdr:from>
      <xdr:col>9</xdr:col>
      <xdr:colOff>266700</xdr:colOff>
      <xdr:row>3</xdr:row>
      <xdr:rowOff>247650</xdr:rowOff>
    </xdr:from>
    <xdr:to>
      <xdr:col>18</xdr:col>
      <xdr:colOff>395605</xdr:colOff>
      <xdr:row>9</xdr:row>
      <xdr:rowOff>77470</xdr:rowOff>
    </xdr:to>
    <xdr:pic>
      <xdr:nvPicPr>
        <xdr:cNvPr id="3" name="Immagine 2" descr="K:\ORNELLA\ASSESSORI E SINDACO\assessori e Sindaco\FIERA\2024\FRONTESPIZIO FIERA.jpg">
          <a:extLst>
            <a:ext uri="{FF2B5EF4-FFF2-40B4-BE49-F238E27FC236}">
              <a16:creationId xmlns:a16="http://schemas.microsoft.com/office/drawing/2014/main" xmlns="" id="{00000000-0008-0000-0A00-000003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382125" y="1885950"/>
          <a:ext cx="6120130" cy="2858770"/>
        </a:xfrm>
        <a:prstGeom prst="rect">
          <a:avLst/>
        </a:prstGeom>
        <a:noFill/>
        <a:ln>
          <a:noFill/>
        </a:ln>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4</xdr:col>
      <xdr:colOff>161925</xdr:colOff>
      <xdr:row>1</xdr:row>
      <xdr:rowOff>0</xdr:rowOff>
    </xdr:from>
    <xdr:to>
      <xdr:col>8</xdr:col>
      <xdr:colOff>9800</xdr:colOff>
      <xdr:row>1</xdr:row>
      <xdr:rowOff>1143000</xdr:rowOff>
    </xdr:to>
    <xdr:pic>
      <xdr:nvPicPr>
        <xdr:cNvPr id="4" name="Immagine 2" descr="Intestazione Inverno&#10;&#10;Collage di foto di Word: Inverno">
          <a:extLst>
            <a:ext uri="{FF2B5EF4-FFF2-40B4-BE49-F238E27FC236}">
              <a16:creationId xmlns:a16="http://schemas.microsoft.com/office/drawing/2014/main" xmlns="" id="{00000000-0008-0000-0B00-000004000000}"/>
            </a:ext>
          </a:extLst>
        </xdr:cNvPr>
        <xdr:cNvPicPr>
          <a:picLocks noChangeAspect="1"/>
        </xdr:cNvPicPr>
      </xdr:nvPicPr>
      <xdr:blipFill>
        <a:blip xmlns:r="http://schemas.openxmlformats.org/officeDocument/2006/relationships" r:embed="rId1"/>
        <a:srcRect/>
        <a:stretch/>
      </xdr:blipFill>
      <xdr:spPr>
        <a:xfrm>
          <a:off x="4086225" y="114300"/>
          <a:ext cx="4915175" cy="1143000"/>
        </a:xfrm>
        <a:prstGeom prst="rect">
          <a:avLst/>
        </a:prstGeom>
      </xdr:spPr>
    </xdr:pic>
    <xdr:clientData/>
  </xdr:twoCellAnchor>
  <xdr:twoCellAnchor editAs="oneCell">
    <xdr:from>
      <xdr:col>9</xdr:col>
      <xdr:colOff>295275</xdr:colOff>
      <xdr:row>3</xdr:row>
      <xdr:rowOff>219075</xdr:rowOff>
    </xdr:from>
    <xdr:to>
      <xdr:col>18</xdr:col>
      <xdr:colOff>424180</xdr:colOff>
      <xdr:row>12</xdr:row>
      <xdr:rowOff>465455</xdr:rowOff>
    </xdr:to>
    <xdr:pic>
      <xdr:nvPicPr>
        <xdr:cNvPr id="3" name="Immagine 2" descr="K:\ORNELLA\IMMAGINI FOTOGRAFIE E LOGHI\FOTOGRAFIE E VIDEO\BORGATE VIE SENTIERI\ROTONDE\rotonda di notte con la neve.jpg">
          <a:extLst>
            <a:ext uri="{FF2B5EF4-FFF2-40B4-BE49-F238E27FC236}">
              <a16:creationId xmlns:a16="http://schemas.microsoft.com/office/drawing/2014/main" xmlns="" id="{00000000-0008-0000-0B00-000003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410700" y="1857375"/>
          <a:ext cx="6120130" cy="4589780"/>
        </a:xfrm>
        <a:prstGeom prst="rect">
          <a:avLst/>
        </a:prstGeom>
        <a:noFill/>
        <a:ln>
          <a:noFill/>
        </a:ln>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Custom 6">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customProperty" Target="../customProperty1.bin"/><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tabColor theme="8" tint="0.59999389629810485"/>
    <pageSetUpPr autoPageBreaks="0" fitToPage="1"/>
  </sheetPr>
  <dimension ref="A1:L15"/>
  <sheetViews>
    <sheetView showGridLines="0" showRowColHeaders="0" zoomScaleNormal="100" workbookViewId="0">
      <selection activeCell="K7" sqref="K7"/>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1" width="14.875" style="1" customWidth="1"/>
    <col min="12" max="12" width="14.875" style="1" bestFit="1" customWidth="1"/>
    <col min="13" max="13" width="1.625" style="1" customWidth="1"/>
    <col min="14" max="16384" width="8.75" style="1"/>
  </cols>
  <sheetData>
    <row r="1" spans="1:12" ht="9" customHeight="1" x14ac:dyDescent="0.3">
      <c r="I1" s="1" t="s">
        <v>1</v>
      </c>
    </row>
    <row r="2" spans="1:12" ht="96" customHeight="1" x14ac:dyDescent="0.3">
      <c r="B2" s="33" t="str">
        <f>"Gennaio "&amp;AnnoCalendario</f>
        <v>Gennaio 2025</v>
      </c>
      <c r="C2" s="33"/>
      <c r="D2" s="33"/>
      <c r="E2" s="2"/>
      <c r="F2" s="2"/>
      <c r="G2" s="2"/>
      <c r="H2" s="3"/>
    </row>
    <row r="3" spans="1:12" s="25" customFormat="1" ht="24" customHeight="1" x14ac:dyDescent="0.3">
      <c r="A3" s="8"/>
      <c r="B3" s="5" t="str">
        <f>InizioSettimana</f>
        <v>Domenica</v>
      </c>
      <c r="C3" s="6" t="str">
        <f t="shared" ref="C3:H3" si="0">TEXT(C4,"gggg")</f>
        <v>lunedì</v>
      </c>
      <c r="D3" s="6" t="str">
        <f t="shared" si="0"/>
        <v>martedì</v>
      </c>
      <c r="E3" s="6" t="str">
        <f t="shared" si="0"/>
        <v>mercoledì</v>
      </c>
      <c r="F3" s="6" t="str">
        <f t="shared" si="0"/>
        <v>giovedì</v>
      </c>
      <c r="G3" s="6" t="str">
        <f t="shared" si="0"/>
        <v>venerdì</v>
      </c>
      <c r="H3" s="7" t="str">
        <f t="shared" si="0"/>
        <v>sabato</v>
      </c>
      <c r="K3" s="38" t="s">
        <v>2</v>
      </c>
      <c r="L3" s="38"/>
    </row>
    <row r="4" spans="1:12" s="25" customFormat="1" ht="24" customHeight="1" x14ac:dyDescent="0.3">
      <c r="A4" s="4"/>
      <c r="B4" s="27">
        <f t="array" ref="B4:H4">GiorniESettimane+DATE(AnnoCalendario,1,1)-WEEKDAY(DATE(AnnoCalendario,1,1),(InizioSettimana="Monday")+1)+1</f>
        <v>45655</v>
      </c>
      <c r="C4" s="27">
        <v>45656</v>
      </c>
      <c r="D4" s="27">
        <v>45657</v>
      </c>
      <c r="E4" s="27">
        <v>45658</v>
      </c>
      <c r="F4" s="27">
        <v>45659</v>
      </c>
      <c r="G4" s="27">
        <v>45660</v>
      </c>
      <c r="H4" s="28">
        <v>45661</v>
      </c>
      <c r="K4" s="11" t="s">
        <v>3</v>
      </c>
      <c r="L4" s="11" t="s">
        <v>4</v>
      </c>
    </row>
    <row r="5" spans="1:12" s="26" customFormat="1" ht="56.1" customHeight="1" x14ac:dyDescent="0.3">
      <c r="A5" s="10"/>
      <c r="B5" s="9"/>
      <c r="C5" s="9"/>
      <c r="D5" s="9"/>
      <c r="E5" s="9"/>
      <c r="F5" s="9"/>
      <c r="G5" s="9"/>
      <c r="H5" s="9"/>
      <c r="K5" s="12">
        <v>2025</v>
      </c>
      <c r="L5" s="12" t="s">
        <v>5</v>
      </c>
    </row>
    <row r="6" spans="1:12" s="25" customFormat="1" ht="24" customHeight="1" x14ac:dyDescent="0.3">
      <c r="A6" s="4"/>
      <c r="B6" s="27">
        <f t="array" ref="B6:H6">GiorniESettimane+DATE(AnnoCalendario,1,1)-WEEKDAY(DATE(AnnoCalendario,1,1),(InizioSettimana="Monday")+1)+8</f>
        <v>45662</v>
      </c>
      <c r="C6" s="27">
        <v>45663</v>
      </c>
      <c r="D6" s="27">
        <v>45664</v>
      </c>
      <c r="E6" s="27">
        <v>45665</v>
      </c>
      <c r="F6" s="27">
        <v>45666</v>
      </c>
      <c r="G6" s="27">
        <v>45667</v>
      </c>
      <c r="H6" s="27">
        <v>45668</v>
      </c>
    </row>
    <row r="7" spans="1:12" s="26" customFormat="1" ht="56.1" customHeight="1" x14ac:dyDescent="0.3">
      <c r="A7" s="10"/>
      <c r="B7" s="9"/>
      <c r="C7" s="9" t="s">
        <v>6</v>
      </c>
      <c r="D7" s="9"/>
      <c r="E7" s="9"/>
      <c r="F7" s="9"/>
      <c r="G7" s="9"/>
      <c r="H7" s="9"/>
    </row>
    <row r="8" spans="1:12" s="25" customFormat="1" ht="24" customHeight="1" x14ac:dyDescent="0.3">
      <c r="A8" s="4"/>
      <c r="B8" s="27">
        <f t="array" ref="B8:H8">GiorniESettimane+DATE(AnnoCalendario,1,1)-WEEKDAY(DATE(AnnoCalendario,1,1),(InizioSettimana="Monday")+1)+15</f>
        <v>45669</v>
      </c>
      <c r="C8" s="27">
        <v>45670</v>
      </c>
      <c r="D8" s="27">
        <v>45671</v>
      </c>
      <c r="E8" s="27">
        <v>45672</v>
      </c>
      <c r="F8" s="27">
        <v>45673</v>
      </c>
      <c r="G8" s="27">
        <v>45674</v>
      </c>
      <c r="H8" s="27">
        <v>45675</v>
      </c>
    </row>
    <row r="9" spans="1:12" s="26" customFormat="1" ht="56.1" customHeight="1" x14ac:dyDescent="0.3">
      <c r="A9" s="10"/>
      <c r="B9" s="9"/>
      <c r="C9" s="9"/>
      <c r="D9" s="9"/>
      <c r="E9" s="9"/>
      <c r="F9" s="9"/>
      <c r="G9" s="9"/>
      <c r="H9" s="9"/>
    </row>
    <row r="10" spans="1:12" s="25" customFormat="1" ht="24" customHeight="1" x14ac:dyDescent="0.3">
      <c r="A10" s="4"/>
      <c r="B10" s="27">
        <f t="array" ref="B10:H10">GiorniESettimane+DATE(AnnoCalendario,1,1)-WEEKDAY(DATE(AnnoCalendario,1,1),(InizioSettimana="Monday")+1)+22</f>
        <v>45676</v>
      </c>
      <c r="C10" s="27">
        <v>45677</v>
      </c>
      <c r="D10" s="27">
        <v>45678</v>
      </c>
      <c r="E10" s="27">
        <v>45679</v>
      </c>
      <c r="F10" s="27">
        <v>45680</v>
      </c>
      <c r="G10" s="27">
        <v>45681</v>
      </c>
      <c r="H10" s="27">
        <v>45682</v>
      </c>
    </row>
    <row r="11" spans="1:12" s="26" customFormat="1" ht="56.1" customHeight="1" x14ac:dyDescent="0.3">
      <c r="A11" s="10"/>
      <c r="B11" s="9"/>
      <c r="C11" s="9"/>
      <c r="D11" s="9"/>
      <c r="E11" s="9"/>
      <c r="F11" s="9"/>
      <c r="G11" s="9"/>
      <c r="H11" s="9"/>
    </row>
    <row r="12" spans="1:12" s="25" customFormat="1" ht="24" customHeight="1" x14ac:dyDescent="0.3">
      <c r="A12" s="4"/>
      <c r="B12" s="27">
        <f t="array" ref="B12:H12">GiorniESettimane+DATE(AnnoCalendario,1,1)-WEEKDAY(DATE(AnnoCalendario,1,1),(InizioSettimana="Monday")+1)+29</f>
        <v>45683</v>
      </c>
      <c r="C12" s="27">
        <v>45684</v>
      </c>
      <c r="D12" s="27">
        <v>45685</v>
      </c>
      <c r="E12" s="27">
        <v>45686</v>
      </c>
      <c r="F12" s="27">
        <v>45687</v>
      </c>
      <c r="G12" s="27">
        <v>45688</v>
      </c>
      <c r="H12" s="27">
        <v>45689</v>
      </c>
    </row>
    <row r="13" spans="1:12" s="26" customFormat="1" ht="56.1" customHeight="1" x14ac:dyDescent="0.3">
      <c r="A13" s="10"/>
      <c r="B13" s="9"/>
      <c r="C13" s="9"/>
      <c r="D13" s="9"/>
      <c r="E13" s="9"/>
      <c r="F13" s="9"/>
      <c r="G13" s="9"/>
      <c r="H13" s="9"/>
    </row>
    <row r="14" spans="1:12" s="25" customFormat="1" ht="24" customHeight="1" x14ac:dyDescent="0.3">
      <c r="A14" s="4"/>
      <c r="B14" s="27">
        <f t="array" ref="B14:C14">GiorniESettimane+DATE(AnnoCalendario,1,1)-WEEKDAY(DATE(AnnoCalendario,1,1),(InizioSettimana="Monday")+1)+36</f>
        <v>45690</v>
      </c>
      <c r="C14" s="27">
        <v>45691</v>
      </c>
      <c r="D14" s="34" t="s">
        <v>0</v>
      </c>
      <c r="E14" s="34"/>
      <c r="F14" s="34"/>
      <c r="G14" s="34"/>
      <c r="H14" s="35"/>
    </row>
    <row r="15" spans="1:12" s="26" customFormat="1" ht="56.1" customHeight="1" x14ac:dyDescent="0.3">
      <c r="A15" s="10"/>
      <c r="B15" s="9"/>
      <c r="C15" s="9"/>
      <c r="D15" s="36"/>
      <c r="E15" s="36"/>
      <c r="F15" s="36"/>
      <c r="G15" s="36"/>
      <c r="H15" s="37"/>
    </row>
  </sheetData>
  <mergeCells count="4">
    <mergeCell ref="B2:D2"/>
    <mergeCell ref="D14:H14"/>
    <mergeCell ref="D15:H15"/>
    <mergeCell ref="K3:L3"/>
  </mergeCells>
  <phoneticPr fontId="2" type="noConversion"/>
  <conditionalFormatting sqref="B4:G4">
    <cfRule type="expression" dxfId="23" priority="23">
      <formula>DAY(B4)&gt;8</formula>
    </cfRule>
  </conditionalFormatting>
  <conditionalFormatting sqref="B12:H12 B14:C14">
    <cfRule type="expression" dxfId="22" priority="24">
      <formula>AND(DAY(B12)&gt;=1,DAY(B12)&lt;=15)</formula>
    </cfRule>
  </conditionalFormatting>
  <dataValidations count="13">
    <dataValidation type="list" errorStyle="warning" allowBlank="1" showInputMessage="1" showErrorMessage="1" error="Selezionare un giorno dall'elenco. Selezionare ANNULLA, quindi premere ALT+freccia GIÙ per scegliere un giorno nell'elenco a discesa" prompt="Selezionare il giorno di inizio della settimana in questa cella. Premere ALT+freccia GIÙ per aprire l'elenco a discesa, premere la freccia GIÙ e quindi INVIO per effettuare una selezione" sqref="L5">
      <formula1>"domenica, lunedì"</formula1>
    </dataValidation>
    <dataValidation allowBlank="1" showInputMessage="1" showErrorMessage="1" prompt="Questa cartella di lavoro consente di creare un calendario mensile personalizzato. Nel foglio di gennaio è possibile personalizzare l'anno e il primo giorno della settimana per tutti i mesi. Ogni mese si trova in un foglio di lavoro separato." sqref="A1"/>
    <dataValidation allowBlank="1" showInputMessage="1" showErrorMessage="1" prompt="Immettere l'anno nella cella sottostante" sqref="K4"/>
    <dataValidation allowBlank="1" showInputMessage="1" showErrorMessage="1" prompt="Selezionare il giorno di inizio della settimana nella cella sottostante" sqref="L4"/>
    <dataValidation allowBlank="1" showInputMessage="1" showErrorMessage="1" prompt="Immettere l'anno in questa cella" sqref="K5"/>
    <dataValidation allowBlank="1" showInputMessage="1" showErrorMessage="1" prompt="Questa riga contiene i nomi dei giorni feriali per il calendario. Questa cella contiene il giorno iniziale della settimana. Per cambiare il giorno di inizio della settimana, immettere un nuovo giorno feriale nella cella L5 in questo foglio di lavoro." sqref="B3"/>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 allowBlank="1" showInputMessage="1" showErrorMessage="1" prompt="L'anno in questa cella viene aggiornato automaticamente in base all'anno immesso nella cella K5. Il calendario seguente include date del mese precedente e successivo, per cui è usato un carattere più chiaro." sqref="B2:D2"/>
    <dataValidation allowBlank="1" showInputMessage="1" showErrorMessage="1" prompt="Giorno feriale determinato automaticamente" sqref="C3:H3"/>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prompt="Immettere le note del mese in questa cella" sqref="D15:H15"/>
    <dataValidation allowBlank="1" showInputMessage="1" prompt="Immettere le note del mese nella cella sottostante" sqref="D14:H14"/>
    <dataValidation allowBlank="1" showInputMessage="1" showErrorMessage="1" prompt="Immettere l'anno e selezionare il giorno di inizio del calendario nelle celle sottostanti. Queste celle di Impostazioni calendario non verranno stampate" sqref="K3"/>
  </dataValidations>
  <printOptions horizontalCentered="1"/>
  <pageMargins left="0.25" right="0.25" top="0.5" bottom="0.5" header="0.3" footer="0.3"/>
  <pageSetup paperSize="9" orientation="landscape" r:id="rId1"/>
  <headerFooter differentFirst="1"/>
  <customProperties>
    <customPr name="SheetChanged" r:id="rId2"/>
  </customProperties>
  <drawing r:id="rId3"/>
  <extLst>
    <ext xmlns:mx="http://schemas.microsoft.com/office/mac/excel/2008/main" uri="{64002731-A6B0-56B0-2670-7721B7C09600}">
      <mx:PLV Mode="0" OnePage="0" WScale="0"/>
    </ext>
  </extLs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tabColor theme="8" tint="0.59999389629810485"/>
    <pageSetUpPr fitToPage="1"/>
  </sheetPr>
  <dimension ref="A1:I15"/>
  <sheetViews>
    <sheetView showGridLines="0" showRowColHeaders="0" topLeftCell="A7" zoomScaleNormal="100" workbookViewId="0">
      <selection activeCell="Q3" sqref="Q3"/>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9" ht="9" customHeight="1" x14ac:dyDescent="0.3">
      <c r="I1" s="1" t="s">
        <v>1</v>
      </c>
    </row>
    <row r="2" spans="1:9" ht="96" customHeight="1" x14ac:dyDescent="0.3">
      <c r="B2" s="33" t="str">
        <f>"Febbraio "&amp;AnnoCalendario</f>
        <v>Febbraio 2025</v>
      </c>
      <c r="C2" s="33"/>
      <c r="D2" s="33"/>
      <c r="E2" s="2"/>
      <c r="F2" s="2"/>
      <c r="G2" s="2"/>
      <c r="H2" s="3"/>
    </row>
    <row r="3" spans="1:9" s="25" customFormat="1" ht="24" customHeight="1" x14ac:dyDescent="0.3">
      <c r="A3" s="8"/>
      <c r="B3" s="5" t="str">
        <f>InizioSettimana</f>
        <v>Domenica</v>
      </c>
      <c r="C3" s="6" t="str">
        <f t="shared" ref="C3:H3" si="0">TEXT(C4,"gggg")</f>
        <v>lunedì</v>
      </c>
      <c r="D3" s="6" t="str">
        <f t="shared" si="0"/>
        <v>martedì</v>
      </c>
      <c r="E3" s="6" t="str">
        <f t="shared" si="0"/>
        <v>mercoledì</v>
      </c>
      <c r="F3" s="6" t="str">
        <f t="shared" si="0"/>
        <v>giovedì</v>
      </c>
      <c r="G3" s="6" t="str">
        <f t="shared" si="0"/>
        <v>venerdì</v>
      </c>
      <c r="H3" s="7" t="str">
        <f t="shared" si="0"/>
        <v>sabato</v>
      </c>
    </row>
    <row r="4" spans="1:9" s="25" customFormat="1" ht="24" customHeight="1" x14ac:dyDescent="0.3">
      <c r="A4" s="4"/>
      <c r="B4" s="27">
        <f t="array" ref="B4:H4">GiorniESettimane+DATE(AnnoCalendario,2,1)-WEEKDAY(DATE(AnnoCalendario,2,1),(InizioSettimana="Monday")+1)+1</f>
        <v>45683</v>
      </c>
      <c r="C4" s="27">
        <v>45684</v>
      </c>
      <c r="D4" s="27">
        <v>45685</v>
      </c>
      <c r="E4" s="27">
        <v>45686</v>
      </c>
      <c r="F4" s="27">
        <v>45687</v>
      </c>
      <c r="G4" s="27">
        <v>45688</v>
      </c>
      <c r="H4" s="28">
        <v>45689</v>
      </c>
    </row>
    <row r="5" spans="1:9" s="26" customFormat="1" ht="56.1" customHeight="1" x14ac:dyDescent="0.3">
      <c r="A5" s="10"/>
      <c r="B5" s="9"/>
      <c r="C5" s="9"/>
      <c r="D5" s="9"/>
      <c r="E5" s="9"/>
      <c r="F5" s="9"/>
      <c r="G5" s="9"/>
      <c r="H5" s="9" t="s">
        <v>8</v>
      </c>
    </row>
    <row r="6" spans="1:9" s="25" customFormat="1" ht="24" customHeight="1" x14ac:dyDescent="0.3">
      <c r="A6" s="4"/>
      <c r="B6" s="27">
        <f t="array" ref="B6:H6">GiorniESettimane+DATE(AnnoCalendario,2,1)-WEEKDAY(DATE(AnnoCalendario,2,1),(InizioSettimana="Monday")+1)+8</f>
        <v>45690</v>
      </c>
      <c r="C6" s="27">
        <v>45691</v>
      </c>
      <c r="D6" s="27">
        <v>45692</v>
      </c>
      <c r="E6" s="27">
        <v>45693</v>
      </c>
      <c r="F6" s="27">
        <v>45694</v>
      </c>
      <c r="G6" s="27">
        <v>45695</v>
      </c>
      <c r="H6" s="27">
        <v>45696</v>
      </c>
    </row>
    <row r="7" spans="1:9" s="26" customFormat="1" ht="56.1" customHeight="1" x14ac:dyDescent="0.3">
      <c r="A7" s="10"/>
      <c r="B7" s="9"/>
      <c r="C7" s="9"/>
      <c r="D7" s="9"/>
      <c r="E7" s="9" t="s">
        <v>7</v>
      </c>
      <c r="F7" s="9"/>
      <c r="G7" s="9"/>
      <c r="H7" s="9" t="s">
        <v>8</v>
      </c>
    </row>
    <row r="8" spans="1:9" s="25" customFormat="1" ht="24" customHeight="1" x14ac:dyDescent="0.3">
      <c r="A8" s="4"/>
      <c r="B8" s="27">
        <f t="array" ref="B8:H8">GiorniESettimane+DATE(AnnoCalendario,2,1)-WEEKDAY(DATE(AnnoCalendario,2,1),(InizioSettimana="Monday")+1)+15</f>
        <v>45697</v>
      </c>
      <c r="C8" s="27">
        <v>45698</v>
      </c>
      <c r="D8" s="27">
        <v>45699</v>
      </c>
      <c r="E8" s="27">
        <v>45700</v>
      </c>
      <c r="F8" s="27">
        <v>45701</v>
      </c>
      <c r="G8" s="27">
        <v>45702</v>
      </c>
      <c r="H8" s="27">
        <v>45703</v>
      </c>
    </row>
    <row r="9" spans="1:9" s="26" customFormat="1" ht="56.1" customHeight="1" x14ac:dyDescent="0.3">
      <c r="A9" s="10"/>
      <c r="B9" s="9"/>
      <c r="C9" s="9"/>
      <c r="D9" s="9"/>
      <c r="E9" s="9"/>
      <c r="F9" s="9"/>
      <c r="G9" s="9" t="s">
        <v>7</v>
      </c>
      <c r="H9" s="9"/>
    </row>
    <row r="10" spans="1:9" s="25" customFormat="1" ht="24" customHeight="1" x14ac:dyDescent="0.3">
      <c r="A10" s="4"/>
      <c r="B10" s="27">
        <f t="array" ref="B10:H10">GiorniESettimane+DATE(AnnoCalendario,2,1)-WEEKDAY(DATE(AnnoCalendario,2,1),(InizioSettimana="Monday")+1)+22</f>
        <v>45704</v>
      </c>
      <c r="C10" s="27">
        <v>45705</v>
      </c>
      <c r="D10" s="27">
        <v>45706</v>
      </c>
      <c r="E10" s="27">
        <v>45707</v>
      </c>
      <c r="F10" s="27">
        <v>45708</v>
      </c>
      <c r="G10" s="27">
        <v>45709</v>
      </c>
      <c r="H10" s="27">
        <v>45710</v>
      </c>
    </row>
    <row r="11" spans="1:9" s="26" customFormat="1" ht="56.1" customHeight="1" x14ac:dyDescent="0.3">
      <c r="A11" s="10"/>
      <c r="B11" s="9"/>
      <c r="C11" s="9"/>
      <c r="D11" s="9"/>
      <c r="E11" s="9"/>
      <c r="F11" s="9"/>
      <c r="G11" s="9" t="s">
        <v>7</v>
      </c>
      <c r="H11" s="9" t="s">
        <v>8</v>
      </c>
    </row>
    <row r="12" spans="1:9" s="25" customFormat="1" ht="24" customHeight="1" x14ac:dyDescent="0.3">
      <c r="A12" s="4"/>
      <c r="B12" s="27">
        <f t="array" ref="B12:H12">GiorniESettimane+DATE(AnnoCalendario,2,1)-WEEKDAY(DATE(AnnoCalendario,2,1),(InizioSettimana="Monday")+1)+29</f>
        <v>45711</v>
      </c>
      <c r="C12" s="27">
        <v>45712</v>
      </c>
      <c r="D12" s="27">
        <v>45713</v>
      </c>
      <c r="E12" s="27">
        <v>45714</v>
      </c>
      <c r="F12" s="27">
        <v>45715</v>
      </c>
      <c r="G12" s="27">
        <v>45716</v>
      </c>
      <c r="H12" s="27">
        <v>45717</v>
      </c>
    </row>
    <row r="13" spans="1:9" s="26" customFormat="1" ht="56.1" customHeight="1" x14ac:dyDescent="0.3">
      <c r="A13" s="10"/>
      <c r="B13" s="9"/>
      <c r="C13" s="9"/>
      <c r="D13" s="9"/>
      <c r="E13" s="9"/>
      <c r="F13" s="9"/>
      <c r="G13" s="9" t="s">
        <v>7</v>
      </c>
      <c r="H13" s="9"/>
    </row>
    <row r="14" spans="1:9" s="25" customFormat="1" ht="24" customHeight="1" x14ac:dyDescent="0.3">
      <c r="A14" s="4"/>
      <c r="B14" s="27">
        <f t="array" ref="B14:C14">GiorniESettimane+DATE(AnnoCalendario,2,1)-WEEKDAY(DATE(AnnoCalendario,2,1),(InizioSettimana="Monday")+1)+36</f>
        <v>45718</v>
      </c>
      <c r="C14" s="27">
        <v>45719</v>
      </c>
      <c r="D14" s="34" t="s">
        <v>0</v>
      </c>
      <c r="E14" s="34"/>
      <c r="F14" s="34"/>
      <c r="G14" s="34"/>
      <c r="H14" s="35"/>
    </row>
    <row r="15" spans="1:9" s="26" customFormat="1" ht="56.1" customHeight="1" x14ac:dyDescent="0.3">
      <c r="A15" s="10"/>
      <c r="B15" s="9"/>
      <c r="C15" s="9"/>
      <c r="D15" s="36"/>
      <c r="E15" s="36"/>
      <c r="F15" s="36"/>
      <c r="G15" s="36"/>
      <c r="H15" s="37"/>
    </row>
  </sheetData>
  <mergeCells count="3">
    <mergeCell ref="B2:D2"/>
    <mergeCell ref="D14:H14"/>
    <mergeCell ref="D15:H15"/>
  </mergeCells>
  <conditionalFormatting sqref="B4:G4">
    <cfRule type="expression" dxfId="21" priority="1">
      <formula>DAY(B4)&gt;8</formula>
    </cfRule>
  </conditionalFormatting>
  <conditionalFormatting sqref="B12:H12 B14:C14">
    <cfRule type="expression" dxfId="20" priority="2">
      <formula>AND(DAY(B12)&gt;=1,DAY(B12)&lt;=15)</formula>
    </cfRule>
  </conditionalFormatting>
  <dataValidations count="8">
    <dataValidation allowBlank="1" showInputMessage="1" showErrorMessage="1" prompt="Giorno feriale determinato automaticamente" sqref="C3:H3"/>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 allowBlank="1" showInputMessage="1" showErrorMessage="1" prompt="Calendario del mese di febbraio" sqref="A1"/>
    <dataValidation allowBlank="1" showInputMessage="1" prompt="Immettere le note del mese nella cella sottostante" sqref="D14:H14"/>
    <dataValidation allowBlank="1" showInputMessage="1" prompt="Immettere le note del mese in questa cella" sqref="D15:H15"/>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s>
  <printOptions horizontalCentered="1"/>
  <pageMargins left="0.25" right="0.25" top="0.5" bottom="0.5" header="0.3" footer="0.3"/>
  <pageSetup paperSize="9" scale="99" orientation="landscape" r:id="rId1"/>
  <headerFooter differentFirst="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
    <tabColor theme="9" tint="0.59999389629810485"/>
    <pageSetUpPr fitToPage="1"/>
  </sheetPr>
  <dimension ref="A1:I15"/>
  <sheetViews>
    <sheetView showGridLines="0" showRowColHeaders="0" zoomScaleNormal="100" workbookViewId="0">
      <selection activeCell="N15" sqref="N15"/>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9" ht="9" customHeight="1" x14ac:dyDescent="0.3">
      <c r="I1" s="1" t="s">
        <v>1</v>
      </c>
    </row>
    <row r="2" spans="1:9" ht="96" customHeight="1" x14ac:dyDescent="0.3">
      <c r="B2" s="39" t="str">
        <f>"Marzo "&amp;AnnoCalendario</f>
        <v>Marzo 2025</v>
      </c>
      <c r="C2" s="39"/>
      <c r="D2" s="39"/>
      <c r="E2" s="2"/>
      <c r="F2" s="2"/>
      <c r="G2" s="2"/>
      <c r="H2" s="3"/>
    </row>
    <row r="3" spans="1:9" s="25" customFormat="1" ht="24" customHeight="1" x14ac:dyDescent="0.3">
      <c r="A3" s="8"/>
      <c r="B3" s="16" t="str">
        <f>InizioSettimana</f>
        <v>Domenica</v>
      </c>
      <c r="C3" s="17" t="str">
        <f t="shared" ref="C3:H3" si="0">TEXT(C4,"gggg")</f>
        <v>lunedì</v>
      </c>
      <c r="D3" s="17" t="str">
        <f t="shared" si="0"/>
        <v>martedì</v>
      </c>
      <c r="E3" s="17" t="str">
        <f t="shared" si="0"/>
        <v>mercoledì</v>
      </c>
      <c r="F3" s="17" t="str">
        <f t="shared" si="0"/>
        <v>giovedì</v>
      </c>
      <c r="G3" s="17" t="str">
        <f t="shared" si="0"/>
        <v>venerdì</v>
      </c>
      <c r="H3" s="18" t="str">
        <f t="shared" si="0"/>
        <v>sabato</v>
      </c>
    </row>
    <row r="4" spans="1:9" s="25" customFormat="1" ht="24" customHeight="1" x14ac:dyDescent="0.3">
      <c r="A4" s="4"/>
      <c r="B4" s="31">
        <f t="array" ref="B4:H4">GiorniESettimane+DATE(AnnoCalendario,3,1)-WEEKDAY(DATE(AnnoCalendario,3,1),(InizioSettimana="Monday")+1)+1</f>
        <v>45711</v>
      </c>
      <c r="C4" s="31">
        <v>45712</v>
      </c>
      <c r="D4" s="31">
        <v>45713</v>
      </c>
      <c r="E4" s="31">
        <v>45714</v>
      </c>
      <c r="F4" s="31">
        <v>45715</v>
      </c>
      <c r="G4" s="31">
        <v>45716</v>
      </c>
      <c r="H4" s="31">
        <v>45717</v>
      </c>
    </row>
    <row r="5" spans="1:9" s="26" customFormat="1" ht="56.1" customHeight="1" x14ac:dyDescent="0.3">
      <c r="A5" s="10"/>
      <c r="B5" s="19"/>
      <c r="C5" s="19"/>
      <c r="D5" s="19"/>
      <c r="E5" s="19"/>
      <c r="F5" s="19"/>
      <c r="G5" s="19"/>
      <c r="H5" s="19"/>
    </row>
    <row r="6" spans="1:9" s="25" customFormat="1" ht="24" customHeight="1" x14ac:dyDescent="0.3">
      <c r="A6" s="4"/>
      <c r="B6" s="31">
        <f t="array" ref="B6:H6">GiorniESettimane+DATE(AnnoCalendario,3,1)-WEEKDAY(DATE(AnnoCalendario,3,1),(InizioSettimana="Monday")+1)+8</f>
        <v>45718</v>
      </c>
      <c r="C6" s="31">
        <v>45719</v>
      </c>
      <c r="D6" s="31">
        <v>45720</v>
      </c>
      <c r="E6" s="31">
        <v>45721</v>
      </c>
      <c r="F6" s="31">
        <v>45722</v>
      </c>
      <c r="G6" s="31">
        <v>45723</v>
      </c>
      <c r="H6" s="31">
        <v>45724</v>
      </c>
    </row>
    <row r="7" spans="1:9" s="26" customFormat="1" ht="56.1" customHeight="1" x14ac:dyDescent="0.3">
      <c r="A7" s="10"/>
      <c r="B7" s="19"/>
      <c r="C7" s="19"/>
      <c r="D7" s="19"/>
      <c r="E7" s="19"/>
      <c r="F7" s="19"/>
      <c r="G7" s="19" t="s">
        <v>9</v>
      </c>
      <c r="H7" s="19"/>
    </row>
    <row r="8" spans="1:9" s="25" customFormat="1" ht="24" customHeight="1" x14ac:dyDescent="0.3">
      <c r="A8" s="4"/>
      <c r="B8" s="31">
        <f t="array" ref="B8:H8">GiorniESettimane+DATE(AnnoCalendario,3,1)-WEEKDAY(DATE(AnnoCalendario,3,1),(InizioSettimana="Monday")+1)+15</f>
        <v>45725</v>
      </c>
      <c r="C8" s="31">
        <v>45726</v>
      </c>
      <c r="D8" s="31">
        <v>45727</v>
      </c>
      <c r="E8" s="31">
        <v>45728</v>
      </c>
      <c r="F8" s="31">
        <v>45729</v>
      </c>
      <c r="G8" s="31">
        <v>45730</v>
      </c>
      <c r="H8" s="31">
        <v>45731</v>
      </c>
    </row>
    <row r="9" spans="1:9" s="26" customFormat="1" ht="56.1" customHeight="1" x14ac:dyDescent="0.3">
      <c r="A9" s="10"/>
      <c r="B9" s="19"/>
      <c r="C9" s="19"/>
      <c r="D9" s="19"/>
      <c r="E9" s="19"/>
      <c r="F9" s="19"/>
      <c r="G9" s="19"/>
      <c r="H9" s="19"/>
    </row>
    <row r="10" spans="1:9" s="25" customFormat="1" ht="24" customHeight="1" x14ac:dyDescent="0.3">
      <c r="A10" s="4"/>
      <c r="B10" s="31">
        <f t="array" ref="B10:H10">GiorniESettimane+DATE(AnnoCalendario,3,1)-WEEKDAY(DATE(AnnoCalendario,3,1),(InizioSettimana="Monday")+1)+22</f>
        <v>45732</v>
      </c>
      <c r="C10" s="31">
        <v>45733</v>
      </c>
      <c r="D10" s="31">
        <v>45734</v>
      </c>
      <c r="E10" s="31">
        <v>45735</v>
      </c>
      <c r="F10" s="31">
        <v>45736</v>
      </c>
      <c r="G10" s="31">
        <v>45737</v>
      </c>
      <c r="H10" s="31">
        <v>45738</v>
      </c>
    </row>
    <row r="11" spans="1:9" s="26" customFormat="1" ht="56.1" customHeight="1" x14ac:dyDescent="0.3">
      <c r="A11" s="10"/>
      <c r="B11" s="19"/>
      <c r="C11" s="19"/>
      <c r="D11" s="19"/>
      <c r="E11" s="19"/>
      <c r="F11" s="19"/>
      <c r="G11" s="19"/>
      <c r="H11" s="19"/>
    </row>
    <row r="12" spans="1:9" s="25" customFormat="1" ht="24" customHeight="1" x14ac:dyDescent="0.3">
      <c r="A12" s="4"/>
      <c r="B12" s="31">
        <f t="array" ref="B12:H12">GiorniESettimane+DATE(AnnoCalendario,3,1)-WEEKDAY(DATE(AnnoCalendario,3,1),(InizioSettimana="Monday")+1)+29</f>
        <v>45739</v>
      </c>
      <c r="C12" s="31">
        <v>45740</v>
      </c>
      <c r="D12" s="31">
        <v>45741</v>
      </c>
      <c r="E12" s="31">
        <v>45742</v>
      </c>
      <c r="F12" s="31">
        <v>45743</v>
      </c>
      <c r="G12" s="31">
        <v>45744</v>
      </c>
      <c r="H12" s="31">
        <v>45745</v>
      </c>
    </row>
    <row r="13" spans="1:9" s="26" customFormat="1" ht="56.1" customHeight="1" x14ac:dyDescent="0.3">
      <c r="A13" s="10"/>
      <c r="B13" s="19"/>
      <c r="C13" s="19"/>
      <c r="D13" s="19"/>
      <c r="E13" s="19"/>
      <c r="F13" s="19"/>
      <c r="G13" s="19"/>
      <c r="H13" s="19" t="s">
        <v>17</v>
      </c>
    </row>
    <row r="14" spans="1:9" s="25" customFormat="1" ht="24" customHeight="1" x14ac:dyDescent="0.3">
      <c r="A14" s="4"/>
      <c r="B14" s="31">
        <f t="array" ref="B14:C14">GiorniESettimane+DATE(AnnoCalendario,3,1)-WEEKDAY(DATE(AnnoCalendario,3,1),(InizioSettimana="Monday")+1)+36</f>
        <v>45746</v>
      </c>
      <c r="C14" s="31">
        <v>45747</v>
      </c>
      <c r="D14" s="40" t="s">
        <v>0</v>
      </c>
      <c r="E14" s="40"/>
      <c r="F14" s="40"/>
      <c r="G14" s="40"/>
      <c r="H14" s="41"/>
    </row>
    <row r="15" spans="1:9" s="26" customFormat="1" ht="56.1" customHeight="1" x14ac:dyDescent="0.3">
      <c r="A15" s="10"/>
      <c r="B15" s="19"/>
      <c r="C15" s="19"/>
      <c r="D15" s="42"/>
      <c r="E15" s="42"/>
      <c r="F15" s="42"/>
      <c r="G15" s="42"/>
      <c r="H15" s="43"/>
    </row>
  </sheetData>
  <mergeCells count="3">
    <mergeCell ref="B2:D2"/>
    <mergeCell ref="D14:H14"/>
    <mergeCell ref="D15:H15"/>
  </mergeCells>
  <conditionalFormatting sqref="B4:G4">
    <cfRule type="expression" dxfId="19" priority="1">
      <formula>DAY(B4)&gt;8</formula>
    </cfRule>
  </conditionalFormatting>
  <conditionalFormatting sqref="B12:H12 B14:C14">
    <cfRule type="expression" dxfId="18" priority="2">
      <formula>AND(DAY(B12)&gt;=1,DAY(B12)&lt;=15)</formula>
    </cfRule>
  </conditionalFormatting>
  <dataValidations count="8">
    <dataValidation allowBlank="1" showInputMessage="1" showErrorMessage="1" prompt="Calendario del mese di marzo" sqref="A1"/>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Giorno feriale determinato automaticamente" sqref="C3:H3"/>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prompt="Immettere le note del mese in questa cella" sqref="D15:H15"/>
    <dataValidation allowBlank="1" showInputMessage="1" prompt="Immettere le note del mese nella cella sottostante" sqref="D14:H14"/>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s>
  <printOptions horizontalCentered="1"/>
  <pageMargins left="0.25" right="0.25" top="0.5" bottom="0.5" header="0.3" footer="0.3"/>
  <pageSetup paperSize="9" scale="99" orientation="landscape" r:id="rId1"/>
  <headerFooter differentFirst="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tabColor theme="9" tint="0.59999389629810485"/>
    <pageSetUpPr fitToPage="1"/>
  </sheetPr>
  <dimension ref="A1:I15"/>
  <sheetViews>
    <sheetView showGridLines="0" showRowColHeaders="0" workbookViewId="0">
      <selection activeCell="G11" sqref="G11"/>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9" ht="9" customHeight="1" x14ac:dyDescent="0.3">
      <c r="I1" s="1" t="s">
        <v>1</v>
      </c>
    </row>
    <row r="2" spans="1:9" ht="96" customHeight="1" x14ac:dyDescent="0.3">
      <c r="B2" s="39" t="str">
        <f>"Aprile "&amp;AnnoCalendario</f>
        <v>Aprile 2025</v>
      </c>
      <c r="C2" s="39"/>
      <c r="D2" s="39"/>
      <c r="E2" s="2"/>
      <c r="F2" s="2"/>
      <c r="G2" s="2"/>
      <c r="H2" s="3"/>
    </row>
    <row r="3" spans="1:9" s="25" customFormat="1" ht="24" customHeight="1" x14ac:dyDescent="0.3">
      <c r="A3" s="8"/>
      <c r="B3" s="16" t="str">
        <f>InizioSettimana</f>
        <v>Domenica</v>
      </c>
      <c r="C3" s="17" t="str">
        <f t="shared" ref="C3:H3" si="0">TEXT(C4,"gggg")</f>
        <v>lunedì</v>
      </c>
      <c r="D3" s="17" t="str">
        <f t="shared" si="0"/>
        <v>martedì</v>
      </c>
      <c r="E3" s="17" t="str">
        <f t="shared" si="0"/>
        <v>mercoledì</v>
      </c>
      <c r="F3" s="17" t="str">
        <f t="shared" si="0"/>
        <v>giovedì</v>
      </c>
      <c r="G3" s="17" t="str">
        <f t="shared" si="0"/>
        <v>venerdì</v>
      </c>
      <c r="H3" s="18" t="str">
        <f t="shared" si="0"/>
        <v>sabato</v>
      </c>
    </row>
    <row r="4" spans="1:9" s="25" customFormat="1" ht="24" customHeight="1" x14ac:dyDescent="0.3">
      <c r="A4" s="4"/>
      <c r="B4" s="31">
        <f t="array" ref="B4:H4">GiorniESettimane+DATE(AnnoCalendario,4,1)-WEEKDAY(DATE(AnnoCalendario,4,1),(InizioSettimana="Monday")+1)+1</f>
        <v>45746</v>
      </c>
      <c r="C4" s="31">
        <v>45747</v>
      </c>
      <c r="D4" s="31">
        <v>45748</v>
      </c>
      <c r="E4" s="31">
        <v>45749</v>
      </c>
      <c r="F4" s="31">
        <v>45750</v>
      </c>
      <c r="G4" s="31">
        <v>45751</v>
      </c>
      <c r="H4" s="31">
        <v>45752</v>
      </c>
    </row>
    <row r="5" spans="1:9" s="26" customFormat="1" ht="56.1" customHeight="1" x14ac:dyDescent="0.3">
      <c r="A5" s="10"/>
      <c r="B5" s="19"/>
      <c r="C5" s="19"/>
      <c r="D5" s="19"/>
      <c r="E5" s="19"/>
      <c r="F5" s="19"/>
      <c r="G5" s="19" t="s">
        <v>11</v>
      </c>
      <c r="H5" s="19" t="s">
        <v>10</v>
      </c>
    </row>
    <row r="6" spans="1:9" s="25" customFormat="1" ht="24" customHeight="1" x14ac:dyDescent="0.3">
      <c r="A6" s="4"/>
      <c r="B6" s="31">
        <f t="array" ref="B6:H6">GiorniESettimane+DATE(AnnoCalendario,4,1)-WEEKDAY(DATE(AnnoCalendario,4,1),(InizioSettimana="Monday")+1)+8</f>
        <v>45753</v>
      </c>
      <c r="C6" s="31">
        <v>45754</v>
      </c>
      <c r="D6" s="31">
        <v>45755</v>
      </c>
      <c r="E6" s="31">
        <v>45756</v>
      </c>
      <c r="F6" s="31">
        <v>45757</v>
      </c>
      <c r="G6" s="31">
        <v>45758</v>
      </c>
      <c r="H6" s="31">
        <v>45759</v>
      </c>
    </row>
    <row r="7" spans="1:9" s="26" customFormat="1" ht="56.1" customHeight="1" x14ac:dyDescent="0.3">
      <c r="A7" s="10"/>
      <c r="B7" s="19" t="s">
        <v>12</v>
      </c>
      <c r="C7" s="19"/>
      <c r="D7" s="19"/>
      <c r="E7" s="19" t="s">
        <v>13</v>
      </c>
      <c r="F7" s="19" t="s">
        <v>14</v>
      </c>
      <c r="G7" s="19" t="s">
        <v>15</v>
      </c>
      <c r="H7" s="19" t="s">
        <v>16</v>
      </c>
    </row>
    <row r="8" spans="1:9" s="25" customFormat="1" ht="24" customHeight="1" x14ac:dyDescent="0.3">
      <c r="A8" s="4"/>
      <c r="B8" s="31">
        <f t="array" ref="B8:H8">GiorniESettimane+DATE(AnnoCalendario,4,1)-WEEKDAY(DATE(AnnoCalendario,4,1),(InizioSettimana="Monday")+1)+15</f>
        <v>45760</v>
      </c>
      <c r="C8" s="31">
        <v>45761</v>
      </c>
      <c r="D8" s="31">
        <v>45762</v>
      </c>
      <c r="E8" s="31">
        <v>45763</v>
      </c>
      <c r="F8" s="31">
        <v>45764</v>
      </c>
      <c r="G8" s="31">
        <v>45765</v>
      </c>
      <c r="H8" s="31">
        <v>45766</v>
      </c>
    </row>
    <row r="9" spans="1:9" s="26" customFormat="1" ht="56.1" customHeight="1" x14ac:dyDescent="0.3">
      <c r="A9" s="10"/>
      <c r="B9" s="19"/>
      <c r="C9" s="19"/>
      <c r="D9" s="19"/>
      <c r="E9" s="19"/>
      <c r="F9" s="19"/>
      <c r="G9" s="19"/>
      <c r="H9" s="19"/>
    </row>
    <row r="10" spans="1:9" s="25" customFormat="1" ht="24" customHeight="1" x14ac:dyDescent="0.3">
      <c r="A10" s="4"/>
      <c r="B10" s="31">
        <f t="array" ref="B10:H10">GiorniESettimane+DATE(AnnoCalendario,4,1)-WEEKDAY(DATE(AnnoCalendario,4,1),(InizioSettimana="Monday")+1)+22</f>
        <v>45767</v>
      </c>
      <c r="C10" s="31">
        <v>45768</v>
      </c>
      <c r="D10" s="31">
        <v>45769</v>
      </c>
      <c r="E10" s="31">
        <v>45770</v>
      </c>
      <c r="F10" s="31">
        <v>45771</v>
      </c>
      <c r="G10" s="31">
        <v>45772</v>
      </c>
      <c r="H10" s="31">
        <v>45773</v>
      </c>
    </row>
    <row r="11" spans="1:9" s="26" customFormat="1" ht="56.1" customHeight="1" x14ac:dyDescent="0.3">
      <c r="A11" s="10"/>
      <c r="B11" s="19"/>
      <c r="C11" s="19"/>
      <c r="D11" s="19"/>
      <c r="E11" s="19" t="s">
        <v>19</v>
      </c>
      <c r="F11" s="19" t="s">
        <v>20</v>
      </c>
      <c r="G11" s="19" t="s">
        <v>21</v>
      </c>
      <c r="H11" s="19"/>
    </row>
    <row r="12" spans="1:9" s="25" customFormat="1" ht="24" customHeight="1" x14ac:dyDescent="0.3">
      <c r="A12" s="4"/>
      <c r="B12" s="31">
        <f t="array" ref="B12:H12">GiorniESettimane+DATE(AnnoCalendario,4,1)-WEEKDAY(DATE(AnnoCalendario,4,1),(InizioSettimana="Monday")+1)+29</f>
        <v>45774</v>
      </c>
      <c r="C12" s="31">
        <v>45775</v>
      </c>
      <c r="D12" s="31">
        <v>45776</v>
      </c>
      <c r="E12" s="31">
        <v>45777</v>
      </c>
      <c r="F12" s="31">
        <v>45778</v>
      </c>
      <c r="G12" s="31">
        <v>45779</v>
      </c>
      <c r="H12" s="31">
        <v>45780</v>
      </c>
    </row>
    <row r="13" spans="1:9" s="26" customFormat="1" ht="56.1" customHeight="1" x14ac:dyDescent="0.3">
      <c r="A13" s="10"/>
      <c r="B13" s="19"/>
      <c r="C13" s="19"/>
      <c r="D13" s="19"/>
      <c r="E13" s="19"/>
      <c r="F13" s="19"/>
      <c r="G13" s="19"/>
      <c r="H13" s="19"/>
    </row>
    <row r="14" spans="1:9" s="25" customFormat="1" ht="24" customHeight="1" x14ac:dyDescent="0.3">
      <c r="A14" s="4"/>
      <c r="B14" s="31">
        <f t="array" ref="B14:C14">GiorniESettimane+DATE(AnnoCalendario,4,1)-WEEKDAY(DATE(AnnoCalendario,4,1),(InizioSettimana="Monday")+1)+36</f>
        <v>45781</v>
      </c>
      <c r="C14" s="31">
        <v>45782</v>
      </c>
      <c r="D14" s="40" t="s">
        <v>0</v>
      </c>
      <c r="E14" s="40"/>
      <c r="F14" s="40"/>
      <c r="G14" s="40"/>
      <c r="H14" s="41"/>
    </row>
    <row r="15" spans="1:9" s="26" customFormat="1" ht="56.1" customHeight="1" x14ac:dyDescent="0.3">
      <c r="A15" s="10"/>
      <c r="B15" s="19"/>
      <c r="C15" s="19"/>
      <c r="D15" s="42"/>
      <c r="E15" s="42"/>
      <c r="F15" s="42"/>
      <c r="G15" s="42"/>
      <c r="H15" s="43"/>
    </row>
  </sheetData>
  <mergeCells count="3">
    <mergeCell ref="B2:D2"/>
    <mergeCell ref="D14:H14"/>
    <mergeCell ref="D15:H15"/>
  </mergeCells>
  <conditionalFormatting sqref="B4:G4">
    <cfRule type="expression" dxfId="17" priority="1">
      <formula>DAY(B4)&gt;8</formula>
    </cfRule>
  </conditionalFormatting>
  <conditionalFormatting sqref="B12:H12 B14:C14">
    <cfRule type="expression" dxfId="16" priority="2">
      <formula>AND(DAY(B12)&gt;=1,DAY(B12)&lt;=15)</formula>
    </cfRule>
  </conditionalFormatting>
  <dataValidations count="8">
    <dataValidation allowBlank="1" showInputMessage="1" showErrorMessage="1" prompt="Giorno feriale determinato automaticamente" sqref="C3:H3"/>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Calendario del mese di aprile" sqref="A1"/>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 allowBlank="1" showInputMessage="1" prompt="Immettere le note del mese nella cella sottostante" sqref="D14:H14"/>
    <dataValidation allowBlank="1" showInputMessage="1" prompt="Immettere le note del mese in questa cella" sqref="D15:H15"/>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s>
  <printOptions horizontalCentered="1"/>
  <pageMargins left="0.25" right="0.25" top="0.5" bottom="0.5" header="0.3" footer="0.3"/>
  <pageSetup paperSize="9" scale="99" orientation="landscape" r:id="rId1"/>
  <headerFooter differentFirst="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theme="9" tint="0.59999389629810485"/>
    <pageSetUpPr fitToPage="1"/>
  </sheetPr>
  <dimension ref="A1:I15"/>
  <sheetViews>
    <sheetView showGridLines="0" showRowColHeaders="0" workbookViewId="0">
      <selection activeCell="H13" sqref="H13"/>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9" ht="9" customHeight="1" x14ac:dyDescent="0.3">
      <c r="I1" s="1" t="s">
        <v>1</v>
      </c>
    </row>
    <row r="2" spans="1:9" ht="96" customHeight="1" x14ac:dyDescent="0.3">
      <c r="B2" s="39" t="str">
        <f>"Maggio "&amp;AnnoCalendario</f>
        <v>Maggio 2025</v>
      </c>
      <c r="C2" s="39"/>
      <c r="D2" s="39"/>
      <c r="E2" s="2"/>
      <c r="F2" s="2"/>
      <c r="G2" s="2"/>
      <c r="H2" s="3"/>
    </row>
    <row r="3" spans="1:9" s="25" customFormat="1" ht="24" customHeight="1" x14ac:dyDescent="0.3">
      <c r="A3" s="8"/>
      <c r="B3" s="16" t="str">
        <f>InizioSettimana</f>
        <v>Domenica</v>
      </c>
      <c r="C3" s="17" t="str">
        <f t="shared" ref="C3:H3" si="0">TEXT(C4,"gggg")</f>
        <v>lunedì</v>
      </c>
      <c r="D3" s="17" t="str">
        <f t="shared" si="0"/>
        <v>martedì</v>
      </c>
      <c r="E3" s="17" t="str">
        <f t="shared" si="0"/>
        <v>mercoledì</v>
      </c>
      <c r="F3" s="17" t="str">
        <f t="shared" si="0"/>
        <v>giovedì</v>
      </c>
      <c r="G3" s="17" t="str">
        <f t="shared" si="0"/>
        <v>venerdì</v>
      </c>
      <c r="H3" s="18" t="str">
        <f t="shared" si="0"/>
        <v>sabato</v>
      </c>
    </row>
    <row r="4" spans="1:9" s="25" customFormat="1" ht="24" customHeight="1" x14ac:dyDescent="0.3">
      <c r="A4" s="4"/>
      <c r="B4" s="31">
        <f t="array" ref="B4:H4">GiorniESettimane+DATE(AnnoCalendario,5,1)-WEEKDAY(DATE(AnnoCalendario,5,1),(InizioSettimana="Monday")+1)+1</f>
        <v>45774</v>
      </c>
      <c r="C4" s="31">
        <v>45775</v>
      </c>
      <c r="D4" s="31">
        <v>45776</v>
      </c>
      <c r="E4" s="31">
        <v>45777</v>
      </c>
      <c r="F4" s="31">
        <v>45778</v>
      </c>
      <c r="G4" s="31">
        <v>45779</v>
      </c>
      <c r="H4" s="31">
        <v>45780</v>
      </c>
    </row>
    <row r="5" spans="1:9" s="26" customFormat="1" ht="56.1" customHeight="1" x14ac:dyDescent="0.3">
      <c r="A5" s="10"/>
      <c r="B5" s="19"/>
      <c r="C5" s="19"/>
      <c r="D5" s="19"/>
      <c r="E5" s="19"/>
      <c r="F5" s="19"/>
      <c r="G5" s="19" t="s">
        <v>18</v>
      </c>
      <c r="H5" s="19" t="s">
        <v>22</v>
      </c>
    </row>
    <row r="6" spans="1:9" s="25" customFormat="1" ht="24" customHeight="1" x14ac:dyDescent="0.3">
      <c r="A6" s="4"/>
      <c r="B6" s="31">
        <f t="array" ref="B6:H6">GiorniESettimane+DATE(AnnoCalendario,5,1)-WEEKDAY(DATE(AnnoCalendario,5,1),(InizioSettimana="Monday")+1)+8</f>
        <v>45781</v>
      </c>
      <c r="C6" s="31">
        <v>45782</v>
      </c>
      <c r="D6" s="31">
        <v>45783</v>
      </c>
      <c r="E6" s="31">
        <v>45784</v>
      </c>
      <c r="F6" s="31">
        <v>45785</v>
      </c>
      <c r="G6" s="31">
        <v>45786</v>
      </c>
      <c r="H6" s="31">
        <v>45787</v>
      </c>
    </row>
    <row r="7" spans="1:9" s="26" customFormat="1" ht="56.1" customHeight="1" x14ac:dyDescent="0.3">
      <c r="A7" s="10"/>
      <c r="B7" s="19"/>
      <c r="C7" s="19"/>
      <c r="D7" s="19"/>
      <c r="E7" s="19"/>
      <c r="F7" s="19"/>
      <c r="G7" s="19"/>
      <c r="H7" s="19" t="s">
        <v>22</v>
      </c>
    </row>
    <row r="8" spans="1:9" s="25" customFormat="1" ht="24" customHeight="1" x14ac:dyDescent="0.3">
      <c r="A8" s="4"/>
      <c r="B8" s="31">
        <f t="array" ref="B8:H8">GiorniESettimane+DATE(AnnoCalendario,5,1)-WEEKDAY(DATE(AnnoCalendario,5,1),(InizioSettimana="Monday")+1)+15</f>
        <v>45788</v>
      </c>
      <c r="C8" s="31">
        <v>45789</v>
      </c>
      <c r="D8" s="31">
        <v>45790</v>
      </c>
      <c r="E8" s="31">
        <v>45791</v>
      </c>
      <c r="F8" s="31">
        <v>45792</v>
      </c>
      <c r="G8" s="31">
        <v>45793</v>
      </c>
      <c r="H8" s="31">
        <v>45794</v>
      </c>
    </row>
    <row r="9" spans="1:9" s="26" customFormat="1" ht="56.1" customHeight="1" x14ac:dyDescent="0.3">
      <c r="A9" s="10"/>
      <c r="B9" s="19"/>
      <c r="C9" s="19"/>
      <c r="D9" s="19"/>
      <c r="E9" s="19"/>
      <c r="F9" s="19"/>
      <c r="G9" s="19"/>
      <c r="H9" s="19" t="s">
        <v>23</v>
      </c>
    </row>
    <row r="10" spans="1:9" s="25" customFormat="1" ht="24" customHeight="1" x14ac:dyDescent="0.3">
      <c r="A10" s="4"/>
      <c r="B10" s="31">
        <f t="array" ref="B10:H10">GiorniESettimane+DATE(AnnoCalendario,5,1)-WEEKDAY(DATE(AnnoCalendario,5,1),(InizioSettimana="Monday")+1)+22</f>
        <v>45795</v>
      </c>
      <c r="C10" s="31">
        <v>45796</v>
      </c>
      <c r="D10" s="31">
        <v>45797</v>
      </c>
      <c r="E10" s="31">
        <v>45798</v>
      </c>
      <c r="F10" s="31">
        <v>45799</v>
      </c>
      <c r="G10" s="31">
        <v>45800</v>
      </c>
      <c r="H10" s="31">
        <v>45801</v>
      </c>
    </row>
    <row r="11" spans="1:9" s="26" customFormat="1" ht="56.1" customHeight="1" x14ac:dyDescent="0.3">
      <c r="A11" s="10"/>
      <c r="B11" s="19"/>
      <c r="C11" s="19"/>
      <c r="D11" s="19"/>
      <c r="E11" s="19"/>
      <c r="F11" s="19"/>
      <c r="G11" s="19" t="s">
        <v>24</v>
      </c>
      <c r="H11" s="19" t="s">
        <v>24</v>
      </c>
    </row>
    <row r="12" spans="1:9" s="25" customFormat="1" ht="24" customHeight="1" x14ac:dyDescent="0.3">
      <c r="A12" s="4"/>
      <c r="B12" s="31">
        <f t="array" ref="B12:H12">GiorniESettimane+DATE(AnnoCalendario,5,1)-WEEKDAY(DATE(AnnoCalendario,5,1),(InizioSettimana="Monday")+1)+29</f>
        <v>45802</v>
      </c>
      <c r="C12" s="31">
        <v>45803</v>
      </c>
      <c r="D12" s="31">
        <v>45804</v>
      </c>
      <c r="E12" s="31">
        <v>45805</v>
      </c>
      <c r="F12" s="31">
        <v>45806</v>
      </c>
      <c r="G12" s="31">
        <v>45807</v>
      </c>
      <c r="H12" s="31">
        <v>45808</v>
      </c>
    </row>
    <row r="13" spans="1:9" s="26" customFormat="1" ht="56.1" customHeight="1" x14ac:dyDescent="0.3">
      <c r="A13" s="10"/>
      <c r="B13" s="19" t="s">
        <v>24</v>
      </c>
      <c r="C13" s="19" t="s">
        <v>24</v>
      </c>
      <c r="D13" s="19" t="s">
        <v>24</v>
      </c>
      <c r="E13" s="19" t="s">
        <v>24</v>
      </c>
      <c r="F13" s="19" t="s">
        <v>24</v>
      </c>
      <c r="G13" s="19" t="s">
        <v>24</v>
      </c>
      <c r="H13" s="19" t="s">
        <v>24</v>
      </c>
    </row>
    <row r="14" spans="1:9" s="25" customFormat="1" ht="24" customHeight="1" x14ac:dyDescent="0.3">
      <c r="A14" s="4"/>
      <c r="B14" s="31">
        <f t="array" ref="B14:C14">GiorniESettimane+DATE(AnnoCalendario,5,1)-WEEKDAY(DATE(AnnoCalendario,5,1),(InizioSettimana="Monday")+1)+36</f>
        <v>45809</v>
      </c>
      <c r="C14" s="31">
        <v>45810</v>
      </c>
      <c r="D14" s="40" t="s">
        <v>0</v>
      </c>
      <c r="E14" s="40"/>
      <c r="F14" s="40"/>
      <c r="G14" s="40"/>
      <c r="H14" s="41"/>
    </row>
    <row r="15" spans="1:9" s="26" customFormat="1" ht="56.1" customHeight="1" x14ac:dyDescent="0.3">
      <c r="A15" s="10"/>
      <c r="B15" s="19"/>
      <c r="C15" s="19"/>
      <c r="D15" s="42"/>
      <c r="E15" s="42"/>
      <c r="F15" s="42"/>
      <c r="G15" s="42"/>
      <c r="H15" s="43"/>
    </row>
  </sheetData>
  <mergeCells count="3">
    <mergeCell ref="B2:D2"/>
    <mergeCell ref="D14:H14"/>
    <mergeCell ref="D15:H15"/>
  </mergeCells>
  <conditionalFormatting sqref="B4:G4">
    <cfRule type="expression" dxfId="15" priority="1">
      <formula>DAY(B4)&gt;8</formula>
    </cfRule>
  </conditionalFormatting>
  <conditionalFormatting sqref="B12:H12 B14:C14">
    <cfRule type="expression" dxfId="14" priority="2">
      <formula>AND(DAY(B12)&gt;=1,DAY(B12)&lt;=15)</formula>
    </cfRule>
  </conditionalFormatting>
  <dataValidations count="8">
    <dataValidation allowBlank="1" showInputMessage="1" showErrorMessage="1" prompt="Giorno feriale determinato automaticamente" sqref="C3:H3"/>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Calendario del mese di maggio" sqref="A1"/>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prompt="Immettere le note del mese in questa cella" sqref="D15:H15"/>
    <dataValidation allowBlank="1" showInputMessage="1" prompt="Immettere le note del mese nella cella sottostante" sqref="D14:H14"/>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s>
  <printOptions horizontalCentered="1"/>
  <pageMargins left="0.25" right="0.25" top="0.5" bottom="0.5" header="0.3" footer="0.3"/>
  <pageSetup paperSize="9" scale="99" orientation="landscape" r:id="rId1"/>
  <headerFooter differentFirst="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theme="7" tint="0.59999389629810485"/>
    <pageSetUpPr fitToPage="1"/>
  </sheetPr>
  <dimension ref="A1:I15"/>
  <sheetViews>
    <sheetView showGridLines="0" showRowColHeaders="0" topLeftCell="A4" zoomScaleNormal="100" workbookViewId="0">
      <selection activeCell="K15" sqref="K15"/>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9" ht="9" customHeight="1" x14ac:dyDescent="0.3">
      <c r="I1" s="1" t="s">
        <v>1</v>
      </c>
    </row>
    <row r="2" spans="1:9" ht="96" customHeight="1" x14ac:dyDescent="0.3">
      <c r="B2" s="44" t="str">
        <f>"Giugno "&amp;AnnoCalendario</f>
        <v>Giugno 2025</v>
      </c>
      <c r="C2" s="44"/>
      <c r="D2" s="44"/>
      <c r="E2" s="2"/>
      <c r="F2" s="2"/>
      <c r="G2" s="2"/>
      <c r="H2" s="3"/>
    </row>
    <row r="3" spans="1:9" s="25" customFormat="1" ht="24" customHeight="1" x14ac:dyDescent="0.3">
      <c r="A3" s="8"/>
      <c r="B3" s="20" t="str">
        <f>InizioSettimana</f>
        <v>Domenica</v>
      </c>
      <c r="C3" s="21" t="str">
        <f t="shared" ref="C3:H3" si="0">TEXT(C4,"gggg")</f>
        <v>lunedì</v>
      </c>
      <c r="D3" s="21" t="str">
        <f t="shared" si="0"/>
        <v>martedì</v>
      </c>
      <c r="E3" s="21" t="str">
        <f t="shared" si="0"/>
        <v>mercoledì</v>
      </c>
      <c r="F3" s="21" t="str">
        <f t="shared" si="0"/>
        <v>giovedì</v>
      </c>
      <c r="G3" s="21" t="str">
        <f t="shared" si="0"/>
        <v>venerdì</v>
      </c>
      <c r="H3" s="22" t="str">
        <f t="shared" si="0"/>
        <v>sabato</v>
      </c>
    </row>
    <row r="4" spans="1:9" s="25" customFormat="1" ht="24" customHeight="1" x14ac:dyDescent="0.3">
      <c r="A4" s="4"/>
      <c r="B4" s="30">
        <f t="array" ref="B4:H4">GiorniESettimane+DATE(AnnoCalendario,6,1)-WEEKDAY(DATE(AnnoCalendario,6,1),(InizioSettimana="Monday")+1)+1</f>
        <v>45809</v>
      </c>
      <c r="C4" s="30">
        <v>45810</v>
      </c>
      <c r="D4" s="30">
        <v>45811</v>
      </c>
      <c r="E4" s="30">
        <v>45812</v>
      </c>
      <c r="F4" s="30">
        <v>45813</v>
      </c>
      <c r="G4" s="30">
        <v>45814</v>
      </c>
      <c r="H4" s="30">
        <v>45815</v>
      </c>
    </row>
    <row r="5" spans="1:9" s="26" customFormat="1" ht="56.1" customHeight="1" x14ac:dyDescent="0.3">
      <c r="A5" s="10"/>
      <c r="B5" s="23" t="s">
        <v>25</v>
      </c>
      <c r="C5" s="23" t="s">
        <v>26</v>
      </c>
      <c r="D5" s="23" t="s">
        <v>24</v>
      </c>
      <c r="E5" s="23" t="s">
        <v>24</v>
      </c>
      <c r="F5" s="23" t="s">
        <v>24</v>
      </c>
      <c r="G5" s="23" t="s">
        <v>24</v>
      </c>
      <c r="H5" s="23" t="s">
        <v>24</v>
      </c>
    </row>
    <row r="6" spans="1:9" s="25" customFormat="1" ht="24" customHeight="1" x14ac:dyDescent="0.3">
      <c r="A6" s="4"/>
      <c r="B6" s="30">
        <f t="array" ref="B6:H6">GiorniESettimane+DATE(AnnoCalendario,6,1)-WEEKDAY(DATE(AnnoCalendario,6,1),(InizioSettimana="Monday")+1)+8</f>
        <v>45816</v>
      </c>
      <c r="C6" s="30">
        <v>45817</v>
      </c>
      <c r="D6" s="30">
        <v>45818</v>
      </c>
      <c r="E6" s="30">
        <v>45819</v>
      </c>
      <c r="F6" s="30">
        <v>45820</v>
      </c>
      <c r="G6" s="30">
        <v>45821</v>
      </c>
      <c r="H6" s="30">
        <v>45822</v>
      </c>
    </row>
    <row r="7" spans="1:9" s="26" customFormat="1" ht="56.1" customHeight="1" x14ac:dyDescent="0.3">
      <c r="A7" s="10"/>
      <c r="B7" s="23" t="s">
        <v>24</v>
      </c>
      <c r="C7" s="23"/>
      <c r="D7" s="23"/>
      <c r="E7" s="23"/>
      <c r="F7" s="23"/>
      <c r="G7" s="23"/>
      <c r="H7" s="23"/>
    </row>
    <row r="8" spans="1:9" s="25" customFormat="1" ht="24" customHeight="1" x14ac:dyDescent="0.3">
      <c r="A8" s="4"/>
      <c r="B8" s="30">
        <f t="array" ref="B8:H8">GiorniESettimane+DATE(AnnoCalendario,6,1)-WEEKDAY(DATE(AnnoCalendario,6,1),(InizioSettimana="Monday")+1)+15</f>
        <v>45823</v>
      </c>
      <c r="C8" s="30">
        <v>45824</v>
      </c>
      <c r="D8" s="30">
        <v>45825</v>
      </c>
      <c r="E8" s="30">
        <v>45826</v>
      </c>
      <c r="F8" s="30">
        <v>45827</v>
      </c>
      <c r="G8" s="30">
        <v>45828</v>
      </c>
      <c r="H8" s="30">
        <v>45829</v>
      </c>
    </row>
    <row r="9" spans="1:9" s="26" customFormat="1" ht="56.1" customHeight="1" x14ac:dyDescent="0.3">
      <c r="A9" s="10"/>
      <c r="B9" s="23"/>
      <c r="C9" s="23"/>
      <c r="D9" s="23"/>
      <c r="E9" s="23"/>
      <c r="F9" s="23"/>
      <c r="G9" s="23"/>
      <c r="H9" s="23"/>
    </row>
    <row r="10" spans="1:9" s="25" customFormat="1" ht="24" customHeight="1" x14ac:dyDescent="0.3">
      <c r="A10" s="4"/>
      <c r="B10" s="30">
        <f t="array" ref="B10:H10">GiorniESettimane+DATE(AnnoCalendario,6,1)-WEEKDAY(DATE(AnnoCalendario,6,1),(InizioSettimana="Monday")+1)+22</f>
        <v>45830</v>
      </c>
      <c r="C10" s="30">
        <v>45831</v>
      </c>
      <c r="D10" s="30">
        <v>45832</v>
      </c>
      <c r="E10" s="30">
        <v>45833</v>
      </c>
      <c r="F10" s="30">
        <v>45834</v>
      </c>
      <c r="G10" s="30">
        <v>45835</v>
      </c>
      <c r="H10" s="30">
        <v>45836</v>
      </c>
    </row>
    <row r="11" spans="1:9" s="26" customFormat="1" ht="56.1" customHeight="1" x14ac:dyDescent="0.3">
      <c r="A11" s="10"/>
      <c r="B11" s="23"/>
      <c r="C11" s="23"/>
      <c r="D11" s="23"/>
      <c r="E11" s="23"/>
      <c r="F11" s="23"/>
      <c r="G11" s="23" t="s">
        <v>27</v>
      </c>
      <c r="H11" s="23" t="s">
        <v>30</v>
      </c>
    </row>
    <row r="12" spans="1:9" s="25" customFormat="1" ht="24" customHeight="1" x14ac:dyDescent="0.3">
      <c r="A12" s="4"/>
      <c r="B12" s="30">
        <f t="array" ref="B12:H12">GiorniESettimane+DATE(AnnoCalendario,6,1)-WEEKDAY(DATE(AnnoCalendario,6,1),(InizioSettimana="Monday")+1)+29</f>
        <v>45837</v>
      </c>
      <c r="C12" s="30">
        <v>45838</v>
      </c>
      <c r="D12" s="30">
        <v>45839</v>
      </c>
      <c r="E12" s="30">
        <v>45840</v>
      </c>
      <c r="F12" s="30">
        <v>45841</v>
      </c>
      <c r="G12" s="30">
        <v>45842</v>
      </c>
      <c r="H12" s="30">
        <v>45843</v>
      </c>
    </row>
    <row r="13" spans="1:9" s="26" customFormat="1" ht="56.1" customHeight="1" x14ac:dyDescent="0.3">
      <c r="A13" s="10"/>
      <c r="B13" s="23"/>
      <c r="C13" s="23"/>
      <c r="D13" s="23"/>
      <c r="E13" s="23"/>
      <c r="F13" s="23"/>
      <c r="G13" s="23"/>
      <c r="H13" s="23"/>
    </row>
    <row r="14" spans="1:9" s="25" customFormat="1" ht="24" customHeight="1" x14ac:dyDescent="0.3">
      <c r="A14" s="4"/>
      <c r="B14" s="30">
        <f t="array" ref="B14:C14">GiorniESettimane+DATE(AnnoCalendario,6,1)-WEEKDAY(DATE(AnnoCalendario,6,1),(InizioSettimana="Monday")+1)+36</f>
        <v>45844</v>
      </c>
      <c r="C14" s="30">
        <v>45845</v>
      </c>
      <c r="D14" s="45" t="s">
        <v>0</v>
      </c>
      <c r="E14" s="45"/>
      <c r="F14" s="45"/>
      <c r="G14" s="45"/>
      <c r="H14" s="46"/>
    </row>
    <row r="15" spans="1:9" s="26" customFormat="1" ht="56.1" customHeight="1" x14ac:dyDescent="0.3">
      <c r="A15" s="10"/>
      <c r="B15" s="23"/>
      <c r="C15" s="23"/>
      <c r="D15" s="47"/>
      <c r="E15" s="47"/>
      <c r="F15" s="47"/>
      <c r="G15" s="47"/>
      <c r="H15" s="48"/>
    </row>
  </sheetData>
  <mergeCells count="3">
    <mergeCell ref="B2:D2"/>
    <mergeCell ref="D14:H14"/>
    <mergeCell ref="D15:H15"/>
  </mergeCells>
  <conditionalFormatting sqref="B4:G4">
    <cfRule type="expression" dxfId="13" priority="1">
      <formula>DAY(B4)&gt;8</formula>
    </cfRule>
  </conditionalFormatting>
  <conditionalFormatting sqref="B12:H12 B14:C14">
    <cfRule type="expression" dxfId="12" priority="2">
      <formula>AND(DAY(B12)&gt;=1,DAY(B12)&lt;=15)</formula>
    </cfRule>
  </conditionalFormatting>
  <dataValidations count="8">
    <dataValidation allowBlank="1" showInputMessage="1" showErrorMessage="1" prompt="Giorno feriale determinato automaticamente" sqref="C3:H3"/>
    <dataValidation allowBlank="1" showInputMessage="1" showErrorMessage="1" prompt="Calendario del mese di giugno" sqref="A1"/>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 allowBlank="1" showInputMessage="1" prompt="Immettere le note del mese nella cella sottostante" sqref="D14:H14"/>
    <dataValidation allowBlank="1" showInputMessage="1" prompt="Immettere le note del mese in questa cella" sqref="D15:H15"/>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s>
  <printOptions horizontalCentered="1"/>
  <pageMargins left="0.25" right="0.25" top="0.5" bottom="0.5" header="0.3" footer="0.3"/>
  <pageSetup paperSize="9" scale="99" orientation="landscape" r:id="rId1"/>
  <headerFooter differentFirst="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7">
    <tabColor theme="7" tint="0.59999389629810485"/>
    <pageSetUpPr fitToPage="1"/>
  </sheetPr>
  <dimension ref="A1:I15"/>
  <sheetViews>
    <sheetView showGridLines="0" showRowColHeaders="0" topLeftCell="A2" zoomScaleNormal="100" workbookViewId="0">
      <selection activeCell="F13" sqref="F13"/>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9" ht="9" customHeight="1" x14ac:dyDescent="0.3">
      <c r="I1" s="1" t="s">
        <v>1</v>
      </c>
    </row>
    <row r="2" spans="1:9" ht="96" customHeight="1" x14ac:dyDescent="0.3">
      <c r="B2" s="44" t="str">
        <f>"Luglio "&amp;AnnoCalendario</f>
        <v>Luglio 2025</v>
      </c>
      <c r="C2" s="44"/>
      <c r="D2" s="44"/>
      <c r="E2" s="2"/>
      <c r="F2" s="2"/>
      <c r="G2" s="2"/>
      <c r="H2" s="3"/>
    </row>
    <row r="3" spans="1:9" s="25" customFormat="1" ht="24" customHeight="1" x14ac:dyDescent="0.3">
      <c r="A3" s="8"/>
      <c r="B3" s="20" t="str">
        <f>InizioSettimana</f>
        <v>Domenica</v>
      </c>
      <c r="C3" s="21" t="str">
        <f t="shared" ref="C3:H3" si="0">TEXT(C4,"gggg")</f>
        <v>lunedì</v>
      </c>
      <c r="D3" s="21" t="str">
        <f t="shared" si="0"/>
        <v>martedì</v>
      </c>
      <c r="E3" s="21" t="str">
        <f t="shared" si="0"/>
        <v>mercoledì</v>
      </c>
      <c r="F3" s="21" t="str">
        <f t="shared" si="0"/>
        <v>giovedì</v>
      </c>
      <c r="G3" s="21" t="str">
        <f t="shared" si="0"/>
        <v>venerdì</v>
      </c>
      <c r="H3" s="22" t="str">
        <f t="shared" si="0"/>
        <v>sabato</v>
      </c>
    </row>
    <row r="4" spans="1:9" s="25" customFormat="1" ht="24" customHeight="1" x14ac:dyDescent="0.3">
      <c r="A4" s="4"/>
      <c r="B4" s="30">
        <f t="array" ref="B4:H4">GiorniESettimane+DATE(AnnoCalendario,7,1)-WEEKDAY(DATE(AnnoCalendario,7,1),(InizioSettimana="Monday")+1)+1</f>
        <v>45837</v>
      </c>
      <c r="C4" s="30">
        <v>45838</v>
      </c>
      <c r="D4" s="30">
        <v>45839</v>
      </c>
      <c r="E4" s="30">
        <v>45840</v>
      </c>
      <c r="F4" s="30">
        <v>45841</v>
      </c>
      <c r="G4" s="30">
        <v>45842</v>
      </c>
      <c r="H4" s="30">
        <v>45843</v>
      </c>
    </row>
    <row r="5" spans="1:9" s="26" customFormat="1" ht="56.1" customHeight="1" x14ac:dyDescent="0.3">
      <c r="A5" s="10"/>
      <c r="B5" s="23"/>
      <c r="C5" s="23"/>
      <c r="D5" s="23"/>
      <c r="E5" s="23"/>
      <c r="F5" s="23"/>
      <c r="G5" s="23"/>
      <c r="H5" s="23"/>
    </row>
    <row r="6" spans="1:9" s="25" customFormat="1" ht="24" customHeight="1" x14ac:dyDescent="0.3">
      <c r="A6" s="4"/>
      <c r="B6" s="30">
        <f t="array" ref="B6:H6">GiorniESettimane+DATE(AnnoCalendario,7,1)-WEEKDAY(DATE(AnnoCalendario,7,1),(InizioSettimana="Monday")+1)+8</f>
        <v>45844</v>
      </c>
      <c r="C6" s="30">
        <v>45845</v>
      </c>
      <c r="D6" s="30">
        <v>45846</v>
      </c>
      <c r="E6" s="30">
        <v>45847</v>
      </c>
      <c r="F6" s="30">
        <v>45848</v>
      </c>
      <c r="G6" s="30">
        <v>45849</v>
      </c>
      <c r="H6" s="30">
        <v>45850</v>
      </c>
    </row>
    <row r="7" spans="1:9" s="26" customFormat="1" ht="56.1" customHeight="1" x14ac:dyDescent="0.3">
      <c r="A7" s="10"/>
      <c r="B7" s="23"/>
      <c r="C7" s="23"/>
      <c r="D7" s="23"/>
      <c r="E7" s="23"/>
      <c r="F7" s="23"/>
      <c r="G7" s="23"/>
      <c r="H7" s="23"/>
    </row>
    <row r="8" spans="1:9" s="25" customFormat="1" ht="24" customHeight="1" x14ac:dyDescent="0.3">
      <c r="A8" s="4"/>
      <c r="B8" s="30">
        <f t="array" ref="B8:H8">GiorniESettimane+DATE(AnnoCalendario,7,1)-WEEKDAY(DATE(AnnoCalendario,7,1),(InizioSettimana="Monday")+1)+15</f>
        <v>45851</v>
      </c>
      <c r="C8" s="30">
        <v>45852</v>
      </c>
      <c r="D8" s="30">
        <v>45853</v>
      </c>
      <c r="E8" s="30">
        <v>45854</v>
      </c>
      <c r="F8" s="30">
        <v>45855</v>
      </c>
      <c r="G8" s="30">
        <v>45856</v>
      </c>
      <c r="H8" s="30">
        <v>45857</v>
      </c>
    </row>
    <row r="9" spans="1:9" s="26" customFormat="1" ht="56.1" customHeight="1" x14ac:dyDescent="0.3">
      <c r="A9" s="10"/>
      <c r="B9" s="23"/>
      <c r="C9" s="23"/>
      <c r="D9" s="23"/>
      <c r="E9" s="23"/>
      <c r="F9" s="23"/>
      <c r="G9" s="23"/>
      <c r="H9" s="23"/>
    </row>
    <row r="10" spans="1:9" s="25" customFormat="1" ht="24" customHeight="1" x14ac:dyDescent="0.3">
      <c r="A10" s="4"/>
      <c r="B10" s="30">
        <f t="array" ref="B10:H10">GiorniESettimane+DATE(AnnoCalendario,7,1)-WEEKDAY(DATE(AnnoCalendario,7,1),(InizioSettimana="Monday")+1)+22</f>
        <v>45858</v>
      </c>
      <c r="C10" s="30">
        <v>45859</v>
      </c>
      <c r="D10" s="30">
        <v>45860</v>
      </c>
      <c r="E10" s="30">
        <v>45861</v>
      </c>
      <c r="F10" s="30">
        <v>45862</v>
      </c>
      <c r="G10" s="30">
        <v>45863</v>
      </c>
      <c r="H10" s="30">
        <v>45864</v>
      </c>
    </row>
    <row r="11" spans="1:9" s="26" customFormat="1" ht="56.1" customHeight="1" x14ac:dyDescent="0.3">
      <c r="A11" s="10"/>
      <c r="B11" s="23"/>
      <c r="C11" s="23"/>
      <c r="D11" s="23"/>
      <c r="E11" s="23"/>
      <c r="F11" s="23"/>
      <c r="G11" s="23"/>
      <c r="H11" s="23"/>
    </row>
    <row r="12" spans="1:9" s="25" customFormat="1" ht="24" customHeight="1" x14ac:dyDescent="0.3">
      <c r="A12" s="4"/>
      <c r="B12" s="30">
        <f t="array" ref="B12:H12">GiorniESettimane+DATE(AnnoCalendario,7,1)-WEEKDAY(DATE(AnnoCalendario,7,1),(InizioSettimana="Monday")+1)+29</f>
        <v>45865</v>
      </c>
      <c r="C12" s="30">
        <v>45866</v>
      </c>
      <c r="D12" s="30">
        <v>45867</v>
      </c>
      <c r="E12" s="30">
        <v>45868</v>
      </c>
      <c r="F12" s="30">
        <v>45869</v>
      </c>
      <c r="G12" s="30">
        <v>45870</v>
      </c>
      <c r="H12" s="30">
        <v>45871</v>
      </c>
    </row>
    <row r="13" spans="1:9" s="26" customFormat="1" ht="56.1" customHeight="1" x14ac:dyDescent="0.3">
      <c r="A13" s="10"/>
      <c r="B13" s="23"/>
      <c r="C13" s="23"/>
      <c r="D13" s="23"/>
      <c r="E13" s="23"/>
      <c r="F13" s="23" t="s">
        <v>31</v>
      </c>
      <c r="G13" s="23"/>
      <c r="H13" s="23"/>
    </row>
    <row r="14" spans="1:9" s="25" customFormat="1" ht="24" customHeight="1" x14ac:dyDescent="0.3">
      <c r="A14" s="4"/>
      <c r="B14" s="30">
        <f t="array" ref="B14:C14">GiorniESettimane+DATE(AnnoCalendario,7,1)-WEEKDAY(DATE(AnnoCalendario,7,1),(InizioSettimana="Monday")+1)+36</f>
        <v>45872</v>
      </c>
      <c r="C14" s="30">
        <v>45873</v>
      </c>
      <c r="D14" s="45" t="s">
        <v>0</v>
      </c>
      <c r="E14" s="45"/>
      <c r="F14" s="45"/>
      <c r="G14" s="45"/>
      <c r="H14" s="46"/>
    </row>
    <row r="15" spans="1:9" s="26" customFormat="1" ht="56.1" customHeight="1" x14ac:dyDescent="0.3">
      <c r="A15" s="10"/>
      <c r="B15" s="23"/>
      <c r="C15" s="23"/>
      <c r="D15" s="47"/>
      <c r="E15" s="47"/>
      <c r="F15" s="47"/>
      <c r="G15" s="47"/>
      <c r="H15" s="48"/>
    </row>
  </sheetData>
  <mergeCells count="3">
    <mergeCell ref="B2:D2"/>
    <mergeCell ref="D14:H14"/>
    <mergeCell ref="D15:H15"/>
  </mergeCells>
  <conditionalFormatting sqref="B4:G4">
    <cfRule type="expression" dxfId="11" priority="1">
      <formula>DAY(B4)&gt;8</formula>
    </cfRule>
  </conditionalFormatting>
  <conditionalFormatting sqref="B12:H12 B14:C14">
    <cfRule type="expression" dxfId="10" priority="2">
      <formula>AND(DAY(B12)&gt;=1,DAY(B12)&lt;=15)</formula>
    </cfRule>
  </conditionalFormatting>
  <dataValidations count="8">
    <dataValidation allowBlank="1" showInputMessage="1" showErrorMessage="1" prompt="Giorno feriale determinato automaticamente" sqref="C3:H3"/>
    <dataValidation allowBlank="1" showInputMessage="1" showErrorMessage="1" prompt="Calendario del mese di luglio" sqref="A1"/>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prompt="Immettere le note del mese in questa cella" sqref="D15:H15"/>
    <dataValidation allowBlank="1" showInputMessage="1" prompt="Immettere le note del mese nella cella sottostante" sqref="D14:H14"/>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s>
  <printOptions horizontalCentered="1"/>
  <pageMargins left="0.25" right="0.25" top="0.5" bottom="0.5" header="0.3" footer="0.3"/>
  <pageSetup paperSize="9" scale="99" orientation="landscape" r:id="rId1"/>
  <headerFooter differentFirst="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theme="7" tint="0.59999389629810485"/>
    <pageSetUpPr fitToPage="1"/>
  </sheetPr>
  <dimension ref="A1:I15"/>
  <sheetViews>
    <sheetView showGridLines="0" showRowColHeaders="0" workbookViewId="0">
      <selection activeCell="E13" sqref="E13"/>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9" ht="9" customHeight="1" x14ac:dyDescent="0.3">
      <c r="I1" s="1" t="s">
        <v>1</v>
      </c>
    </row>
    <row r="2" spans="1:9" ht="96" customHeight="1" x14ac:dyDescent="0.3">
      <c r="B2" s="44" t="str">
        <f>"Agosto "&amp;AnnoCalendario</f>
        <v>Agosto 2025</v>
      </c>
      <c r="C2" s="44"/>
      <c r="D2" s="44"/>
      <c r="E2" s="2"/>
      <c r="F2" s="2"/>
      <c r="G2" s="2"/>
      <c r="H2" s="3"/>
    </row>
    <row r="3" spans="1:9" s="25" customFormat="1" ht="24" customHeight="1" x14ac:dyDescent="0.3">
      <c r="A3" s="8"/>
      <c r="B3" s="20" t="str">
        <f>InizioSettimana</f>
        <v>Domenica</v>
      </c>
      <c r="C3" s="21" t="str">
        <f t="shared" ref="C3:H3" si="0">TEXT(C4,"gggg")</f>
        <v>lunedì</v>
      </c>
      <c r="D3" s="21" t="str">
        <f t="shared" si="0"/>
        <v>martedì</v>
      </c>
      <c r="E3" s="21" t="str">
        <f t="shared" si="0"/>
        <v>mercoledì</v>
      </c>
      <c r="F3" s="21" t="str">
        <f t="shared" si="0"/>
        <v>giovedì</v>
      </c>
      <c r="G3" s="21" t="str">
        <f t="shared" si="0"/>
        <v>venerdì</v>
      </c>
      <c r="H3" s="22" t="str">
        <f t="shared" si="0"/>
        <v>sabato</v>
      </c>
    </row>
    <row r="4" spans="1:9" s="25" customFormat="1" ht="24" customHeight="1" x14ac:dyDescent="0.3">
      <c r="A4" s="4"/>
      <c r="B4" s="30">
        <f t="array" ref="B4:H4">GiorniESettimane+DATE(AnnoCalendario,8,1)-WEEKDAY(DATE(AnnoCalendario,8,1),(InizioSettimana="Monday")+1)+1</f>
        <v>45865</v>
      </c>
      <c r="C4" s="30">
        <v>45866</v>
      </c>
      <c r="D4" s="30">
        <v>45867</v>
      </c>
      <c r="E4" s="30">
        <v>45868</v>
      </c>
      <c r="F4" s="30">
        <v>45869</v>
      </c>
      <c r="G4" s="30">
        <v>45870</v>
      </c>
      <c r="H4" s="30">
        <v>45871</v>
      </c>
    </row>
    <row r="5" spans="1:9" s="26" customFormat="1" ht="56.1" customHeight="1" x14ac:dyDescent="0.3">
      <c r="A5" s="10"/>
      <c r="B5" s="23"/>
      <c r="C5" s="23"/>
      <c r="D5" s="23"/>
      <c r="E5" s="23"/>
      <c r="F5" s="23"/>
      <c r="G5" s="23" t="s">
        <v>29</v>
      </c>
      <c r="H5" s="23" t="s">
        <v>28</v>
      </c>
    </row>
    <row r="6" spans="1:9" s="25" customFormat="1" ht="24" customHeight="1" x14ac:dyDescent="0.3">
      <c r="A6" s="4"/>
      <c r="B6" s="30">
        <f t="array" ref="B6:H6">GiorniESettimane+DATE(AnnoCalendario,8,1)-WEEKDAY(DATE(AnnoCalendario,8,1),(InizioSettimana="Monday")+1)+8</f>
        <v>45872</v>
      </c>
      <c r="C6" s="30">
        <v>45873</v>
      </c>
      <c r="D6" s="30">
        <v>45874</v>
      </c>
      <c r="E6" s="30">
        <v>45875</v>
      </c>
      <c r="F6" s="30">
        <v>45876</v>
      </c>
      <c r="G6" s="30">
        <v>45877</v>
      </c>
      <c r="H6" s="30">
        <v>45878</v>
      </c>
    </row>
    <row r="7" spans="1:9" s="26" customFormat="1" ht="56.1" customHeight="1" x14ac:dyDescent="0.3">
      <c r="A7" s="10"/>
      <c r="B7" s="23" t="s">
        <v>28</v>
      </c>
      <c r="C7" s="23"/>
      <c r="D7" s="23"/>
      <c r="E7" s="23"/>
      <c r="F7" s="23"/>
      <c r="G7" s="23"/>
      <c r="H7" s="23"/>
    </row>
    <row r="8" spans="1:9" s="25" customFormat="1" ht="24" customHeight="1" x14ac:dyDescent="0.3">
      <c r="A8" s="4"/>
      <c r="B8" s="30">
        <f t="array" ref="B8:H8">GiorniESettimane+DATE(AnnoCalendario,8,1)-WEEKDAY(DATE(AnnoCalendario,8,1),(InizioSettimana="Monday")+1)+15</f>
        <v>45879</v>
      </c>
      <c r="C8" s="30">
        <v>45880</v>
      </c>
      <c r="D8" s="30">
        <v>45881</v>
      </c>
      <c r="E8" s="30">
        <v>45882</v>
      </c>
      <c r="F8" s="30">
        <v>45883</v>
      </c>
      <c r="G8" s="30">
        <v>45884</v>
      </c>
      <c r="H8" s="30">
        <v>45885</v>
      </c>
    </row>
    <row r="9" spans="1:9" s="26" customFormat="1" ht="56.1" customHeight="1" x14ac:dyDescent="0.3">
      <c r="A9" s="10"/>
      <c r="B9" s="23"/>
      <c r="C9" s="23"/>
      <c r="D9" s="23"/>
      <c r="E9" s="23"/>
      <c r="F9" s="23"/>
      <c r="G9" s="23"/>
      <c r="H9" s="23"/>
    </row>
    <row r="10" spans="1:9" s="25" customFormat="1" ht="24" customHeight="1" x14ac:dyDescent="0.3">
      <c r="A10" s="4"/>
      <c r="B10" s="30">
        <f t="array" ref="B10:H10">GiorniESettimane+DATE(AnnoCalendario,8,1)-WEEKDAY(DATE(AnnoCalendario,8,1),(InizioSettimana="Monday")+1)+22</f>
        <v>45886</v>
      </c>
      <c r="C10" s="30">
        <v>45887</v>
      </c>
      <c r="D10" s="30">
        <v>45888</v>
      </c>
      <c r="E10" s="30">
        <v>45889</v>
      </c>
      <c r="F10" s="30">
        <v>45890</v>
      </c>
      <c r="G10" s="30">
        <v>45891</v>
      </c>
      <c r="H10" s="30">
        <v>45892</v>
      </c>
    </row>
    <row r="11" spans="1:9" s="26" customFormat="1" ht="56.1" customHeight="1" x14ac:dyDescent="0.3">
      <c r="A11" s="10"/>
      <c r="B11" s="23"/>
      <c r="C11" s="23"/>
      <c r="D11" s="23"/>
      <c r="E11" s="23"/>
      <c r="F11" s="23"/>
      <c r="G11" s="23"/>
      <c r="H11" s="23"/>
    </row>
    <row r="12" spans="1:9" s="25" customFormat="1" ht="24" customHeight="1" x14ac:dyDescent="0.3">
      <c r="A12" s="4"/>
      <c r="B12" s="30">
        <f t="array" ref="B12:H12">GiorniESettimane+DATE(AnnoCalendario,8,1)-WEEKDAY(DATE(AnnoCalendario,8,1),(InizioSettimana="Monday")+1)+29</f>
        <v>45893</v>
      </c>
      <c r="C12" s="30">
        <v>45894</v>
      </c>
      <c r="D12" s="30">
        <v>45895</v>
      </c>
      <c r="E12" s="30">
        <v>45896</v>
      </c>
      <c r="F12" s="30">
        <v>45897</v>
      </c>
      <c r="G12" s="30">
        <v>45898</v>
      </c>
      <c r="H12" s="30">
        <v>45899</v>
      </c>
    </row>
    <row r="13" spans="1:9" s="26" customFormat="1" ht="56.1" customHeight="1" x14ac:dyDescent="0.3">
      <c r="A13" s="10"/>
      <c r="B13" s="23"/>
      <c r="C13" s="23" t="s">
        <v>34</v>
      </c>
      <c r="D13" s="23"/>
      <c r="E13" s="23"/>
      <c r="F13" s="23"/>
      <c r="G13" s="23" t="s">
        <v>29</v>
      </c>
      <c r="H13" s="23" t="s">
        <v>32</v>
      </c>
    </row>
    <row r="14" spans="1:9" s="25" customFormat="1" ht="24" customHeight="1" x14ac:dyDescent="0.3">
      <c r="A14" s="4"/>
      <c r="B14" s="30">
        <f t="array" ref="B14:C14">GiorniESettimane+DATE(AnnoCalendario,8,1)-WEEKDAY(DATE(AnnoCalendario,8,1),(InizioSettimana="Monday")+1)+36</f>
        <v>45900</v>
      </c>
      <c r="C14" s="30">
        <v>45901</v>
      </c>
      <c r="D14" s="45" t="s">
        <v>0</v>
      </c>
      <c r="E14" s="45"/>
      <c r="F14" s="45"/>
      <c r="G14" s="45"/>
      <c r="H14" s="46"/>
    </row>
    <row r="15" spans="1:9" s="26" customFormat="1" ht="56.1" customHeight="1" x14ac:dyDescent="0.3">
      <c r="A15" s="10"/>
      <c r="B15" s="23"/>
      <c r="C15" s="23"/>
      <c r="D15" s="47"/>
      <c r="E15" s="47"/>
      <c r="F15" s="47"/>
      <c r="G15" s="47"/>
      <c r="H15" s="48"/>
    </row>
  </sheetData>
  <mergeCells count="3">
    <mergeCell ref="B2:D2"/>
    <mergeCell ref="D14:H14"/>
    <mergeCell ref="D15:H15"/>
  </mergeCells>
  <conditionalFormatting sqref="B4:G4">
    <cfRule type="expression" dxfId="9" priority="1">
      <formula>DAY(B4)&gt;8</formula>
    </cfRule>
  </conditionalFormatting>
  <conditionalFormatting sqref="B12:H12 B14:C14">
    <cfRule type="expression" dxfId="8" priority="2">
      <formula>AND(DAY(B12)&gt;=1,DAY(B12)&lt;=15)</formula>
    </cfRule>
  </conditionalFormatting>
  <dataValidations count="8">
    <dataValidation allowBlank="1" showInputMessage="1" showErrorMessage="1" prompt="Giorno feriale determinato automaticamente" sqref="C3:H3"/>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Calendario del mese di agosto" sqref="A1"/>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 allowBlank="1" showInputMessage="1" prompt="Immettere le note del mese nella cella sottostante" sqref="D14:H14"/>
    <dataValidation allowBlank="1" showInputMessage="1" prompt="Immettere le note del mese in questa cella" sqref="D15:H15"/>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s>
  <printOptions horizontalCentered="1"/>
  <pageMargins left="0.25" right="0.25" top="0.5" bottom="0.5" header="0.3" footer="0.3"/>
  <pageSetup paperSize="9" scale="99" orientation="landscape" r:id="rId1"/>
  <headerFooter differentFirst="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9">
    <tabColor theme="5" tint="0.59999389629810485"/>
    <pageSetUpPr fitToPage="1"/>
  </sheetPr>
  <dimension ref="A1:I15"/>
  <sheetViews>
    <sheetView showGridLines="0" showRowColHeaders="0" topLeftCell="A13" zoomScaleNormal="100" workbookViewId="0">
      <selection activeCell="D15" sqref="D15:H15"/>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9" ht="9" customHeight="1" x14ac:dyDescent="0.3">
      <c r="I1" s="1" t="s">
        <v>1</v>
      </c>
    </row>
    <row r="2" spans="1:9" ht="96" customHeight="1" x14ac:dyDescent="0.3">
      <c r="B2" s="49" t="str">
        <f>"Settembre "&amp;AnnoCalendario</f>
        <v>Settembre 2025</v>
      </c>
      <c r="C2" s="49"/>
      <c r="D2" s="49"/>
      <c r="E2" s="2"/>
      <c r="F2" s="2"/>
      <c r="G2" s="2"/>
      <c r="H2" s="3"/>
    </row>
    <row r="3" spans="1:9" s="25" customFormat="1" ht="24" customHeight="1" x14ac:dyDescent="0.3">
      <c r="A3" s="8"/>
      <c r="B3" s="13" t="str">
        <f>InizioSettimana</f>
        <v>Domenica</v>
      </c>
      <c r="C3" s="14" t="str">
        <f t="shared" ref="C3:H3" si="0">TEXT(C4,"gggg")</f>
        <v>lunedì</v>
      </c>
      <c r="D3" s="14" t="str">
        <f t="shared" si="0"/>
        <v>martedì</v>
      </c>
      <c r="E3" s="14" t="str">
        <f t="shared" si="0"/>
        <v>mercoledì</v>
      </c>
      <c r="F3" s="14" t="str">
        <f t="shared" si="0"/>
        <v>giovedì</v>
      </c>
      <c r="G3" s="14" t="str">
        <f t="shared" si="0"/>
        <v>venerdì</v>
      </c>
      <c r="H3" s="15" t="str">
        <f t="shared" si="0"/>
        <v>sabato</v>
      </c>
    </row>
    <row r="4" spans="1:9" s="25" customFormat="1" ht="24" customHeight="1" x14ac:dyDescent="0.3">
      <c r="A4" s="4"/>
      <c r="B4" s="29">
        <f t="array" ref="B4:H4">GiorniESettimane+DATE(AnnoCalendario,9,1)-WEEKDAY(DATE(AnnoCalendario,9,1),(InizioSettimana="Monday")+1)+1</f>
        <v>45900</v>
      </c>
      <c r="C4" s="29">
        <v>45901</v>
      </c>
      <c r="D4" s="29">
        <v>45902</v>
      </c>
      <c r="E4" s="29">
        <v>45903</v>
      </c>
      <c r="F4" s="29">
        <v>45904</v>
      </c>
      <c r="G4" s="29">
        <v>45905</v>
      </c>
      <c r="H4" s="29">
        <v>45906</v>
      </c>
    </row>
    <row r="5" spans="1:9" s="26" customFormat="1" ht="56.1" customHeight="1" x14ac:dyDescent="0.3">
      <c r="A5" s="10"/>
      <c r="B5" s="24"/>
      <c r="C5" s="24"/>
      <c r="D5" s="24"/>
      <c r="E5" s="24"/>
      <c r="F5" s="24"/>
      <c r="G5" s="24" t="s">
        <v>35</v>
      </c>
      <c r="H5" s="24"/>
    </row>
    <row r="6" spans="1:9" s="25" customFormat="1" ht="24" customHeight="1" x14ac:dyDescent="0.3">
      <c r="A6" s="4"/>
      <c r="B6" s="29">
        <f t="array" ref="B6:H6">GiorniESettimane+DATE(AnnoCalendario,9,1)-WEEKDAY(DATE(AnnoCalendario,9,1),(InizioSettimana="Monday")+1)+8</f>
        <v>45907</v>
      </c>
      <c r="C6" s="29">
        <v>45908</v>
      </c>
      <c r="D6" s="29">
        <v>45909</v>
      </c>
      <c r="E6" s="29">
        <v>45910</v>
      </c>
      <c r="F6" s="29">
        <v>45911</v>
      </c>
      <c r="G6" s="29">
        <v>45912</v>
      </c>
      <c r="H6" s="29">
        <v>45913</v>
      </c>
    </row>
    <row r="7" spans="1:9" s="26" customFormat="1" ht="56.1" customHeight="1" x14ac:dyDescent="0.3">
      <c r="A7" s="10"/>
      <c r="B7" s="24"/>
      <c r="C7" s="24"/>
      <c r="D7" s="24"/>
      <c r="E7" s="24"/>
      <c r="F7" s="24"/>
      <c r="G7" s="24" t="s">
        <v>35</v>
      </c>
      <c r="H7" s="24"/>
    </row>
    <row r="8" spans="1:9" s="25" customFormat="1" ht="24" customHeight="1" x14ac:dyDescent="0.3">
      <c r="A8" s="4"/>
      <c r="B8" s="29">
        <f t="array" ref="B8:H8">GiorniESettimane+DATE(AnnoCalendario,9,1)-WEEKDAY(DATE(AnnoCalendario,9,1),(InizioSettimana="Monday")+1)+15</f>
        <v>45914</v>
      </c>
      <c r="C8" s="29">
        <v>45915</v>
      </c>
      <c r="D8" s="29">
        <v>45916</v>
      </c>
      <c r="E8" s="29">
        <v>45917</v>
      </c>
      <c r="F8" s="29">
        <v>45918</v>
      </c>
      <c r="G8" s="29">
        <v>45919</v>
      </c>
      <c r="H8" s="29">
        <v>45920</v>
      </c>
    </row>
    <row r="9" spans="1:9" s="26" customFormat="1" ht="56.1" customHeight="1" x14ac:dyDescent="0.3">
      <c r="A9" s="10"/>
      <c r="B9" s="24"/>
      <c r="C9" s="24"/>
      <c r="D9" s="24"/>
      <c r="E9" s="24"/>
      <c r="F9" s="24"/>
      <c r="G9" s="24" t="s">
        <v>35</v>
      </c>
      <c r="H9" s="24"/>
    </row>
    <row r="10" spans="1:9" s="25" customFormat="1" ht="24" customHeight="1" x14ac:dyDescent="0.3">
      <c r="A10" s="4"/>
      <c r="B10" s="29">
        <f t="array" ref="B10:H10">GiorniESettimane+DATE(AnnoCalendario,9,1)-WEEKDAY(DATE(AnnoCalendario,9,1),(InizioSettimana="Monday")+1)+22</f>
        <v>45921</v>
      </c>
      <c r="C10" s="29">
        <v>45922</v>
      </c>
      <c r="D10" s="29">
        <v>45923</v>
      </c>
      <c r="E10" s="29">
        <v>45924</v>
      </c>
      <c r="F10" s="29">
        <v>45925</v>
      </c>
      <c r="G10" s="29">
        <v>45926</v>
      </c>
      <c r="H10" s="29">
        <v>45927</v>
      </c>
    </row>
    <row r="11" spans="1:9" s="26" customFormat="1" ht="56.1" customHeight="1" x14ac:dyDescent="0.3">
      <c r="A11" s="10"/>
      <c r="B11" s="24"/>
      <c r="C11" s="24"/>
      <c r="D11" s="24"/>
      <c r="E11" s="24"/>
      <c r="F11" s="24"/>
      <c r="G11" s="24" t="s">
        <v>35</v>
      </c>
      <c r="H11" s="24"/>
    </row>
    <row r="12" spans="1:9" s="25" customFormat="1" ht="24" customHeight="1" x14ac:dyDescent="0.3">
      <c r="A12" s="4"/>
      <c r="B12" s="29">
        <f t="array" ref="B12:H12">GiorniESettimane+DATE(AnnoCalendario,9,1)-WEEKDAY(DATE(AnnoCalendario,9,1),(InizioSettimana="Monday")+1)+29</f>
        <v>45928</v>
      </c>
      <c r="C12" s="29">
        <v>45929</v>
      </c>
      <c r="D12" s="29">
        <v>45930</v>
      </c>
      <c r="E12" s="29">
        <v>45931</v>
      </c>
      <c r="F12" s="29">
        <v>45932</v>
      </c>
      <c r="G12" s="29">
        <v>45933</v>
      </c>
      <c r="H12" s="29">
        <v>45934</v>
      </c>
    </row>
    <row r="13" spans="1:9" s="26" customFormat="1" ht="56.1" customHeight="1" x14ac:dyDescent="0.3">
      <c r="A13" s="10"/>
      <c r="B13" s="24" t="s">
        <v>33</v>
      </c>
      <c r="C13" s="24"/>
      <c r="D13" s="24"/>
      <c r="E13" s="24"/>
      <c r="F13" s="24"/>
      <c r="G13" s="24" t="s">
        <v>35</v>
      </c>
      <c r="H13" s="24"/>
    </row>
    <row r="14" spans="1:9" s="25" customFormat="1" ht="24" customHeight="1" x14ac:dyDescent="0.3">
      <c r="A14" s="4"/>
      <c r="B14" s="29">
        <f t="array" ref="B14:C14">GiorniESettimane+DATE(AnnoCalendario,9,1)-WEEKDAY(DATE(AnnoCalendario,9,1),(InizioSettimana="Monday")+1)+36</f>
        <v>45935</v>
      </c>
      <c r="C14" s="29">
        <v>45936</v>
      </c>
      <c r="D14" s="50" t="s">
        <v>0</v>
      </c>
      <c r="E14" s="50"/>
      <c r="F14" s="50"/>
      <c r="G14" s="50"/>
      <c r="H14" s="51"/>
    </row>
    <row r="15" spans="1:9" s="26" customFormat="1" ht="56.1" customHeight="1" x14ac:dyDescent="0.3">
      <c r="A15" s="10"/>
      <c r="B15" s="24"/>
      <c r="C15" s="24"/>
      <c r="D15" s="52"/>
      <c r="E15" s="52"/>
      <c r="F15" s="52"/>
      <c r="G15" s="52"/>
      <c r="H15" s="53"/>
    </row>
  </sheetData>
  <mergeCells count="3">
    <mergeCell ref="B2:D2"/>
    <mergeCell ref="D14:H14"/>
    <mergeCell ref="D15:H15"/>
  </mergeCells>
  <conditionalFormatting sqref="B4:G4">
    <cfRule type="expression" dxfId="7" priority="1">
      <formula>DAY(B4)&gt;8</formula>
    </cfRule>
  </conditionalFormatting>
  <conditionalFormatting sqref="B12:H12 B14:C14">
    <cfRule type="expression" dxfId="6" priority="2">
      <formula>AND(DAY(B12)&gt;=1,DAY(B12)&lt;=15)</formula>
    </cfRule>
  </conditionalFormatting>
  <dataValidations count="8">
    <dataValidation allowBlank="1" showInputMessage="1" showErrorMessage="1" prompt="Giorno feriale determinato automaticamente" sqref="C3:H3"/>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Calendario del mese di settembre" sqref="A1"/>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prompt="Immettere le note del mese in questa cella" sqref="D15:H15"/>
    <dataValidation allowBlank="1" showInputMessage="1" prompt="Immettere le note del mese nella cella sottostante" sqref="D14:H14"/>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s>
  <printOptions horizontalCentered="1"/>
  <pageMargins left="0.25" right="0.25" top="0.5" bottom="0.5" header="0.3" footer="0.3"/>
  <pageSetup paperSize="9" scale="99" orientation="landscape" r:id="rId1"/>
  <headerFooter differentFirst="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theme="5" tint="0.59999389629810485"/>
    <pageSetUpPr fitToPage="1"/>
  </sheetPr>
  <dimension ref="A1:I15"/>
  <sheetViews>
    <sheetView showGridLines="0" showRowColHeaders="0" workbookViewId="0">
      <selection activeCell="G7" sqref="G7"/>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9" ht="9" customHeight="1" x14ac:dyDescent="0.3">
      <c r="I1" s="1" t="s">
        <v>1</v>
      </c>
    </row>
    <row r="2" spans="1:9" ht="96" customHeight="1" x14ac:dyDescent="0.3">
      <c r="B2" s="49" t="str">
        <f>"Ottobre "&amp;AnnoCalendario</f>
        <v>Ottobre 2025</v>
      </c>
      <c r="C2" s="49"/>
      <c r="D2" s="49"/>
      <c r="E2" s="2"/>
      <c r="F2" s="2"/>
      <c r="G2" s="2"/>
      <c r="H2" s="3"/>
    </row>
    <row r="3" spans="1:9" s="25" customFormat="1" ht="24" customHeight="1" x14ac:dyDescent="0.3">
      <c r="A3" s="8"/>
      <c r="B3" s="13" t="str">
        <f>InizioSettimana</f>
        <v>Domenica</v>
      </c>
      <c r="C3" s="14" t="str">
        <f t="shared" ref="C3:H3" si="0">TEXT(C4,"gggg")</f>
        <v>lunedì</v>
      </c>
      <c r="D3" s="14" t="str">
        <f t="shared" si="0"/>
        <v>martedì</v>
      </c>
      <c r="E3" s="14" t="str">
        <f t="shared" si="0"/>
        <v>mercoledì</v>
      </c>
      <c r="F3" s="14" t="str">
        <f t="shared" si="0"/>
        <v>giovedì</v>
      </c>
      <c r="G3" s="14" t="str">
        <f t="shared" si="0"/>
        <v>venerdì</v>
      </c>
      <c r="H3" s="15" t="str">
        <f t="shared" si="0"/>
        <v>sabato</v>
      </c>
    </row>
    <row r="4" spans="1:9" s="25" customFormat="1" ht="24" customHeight="1" x14ac:dyDescent="0.3">
      <c r="A4" s="4"/>
      <c r="B4" s="29">
        <f t="array" ref="B4:H4">GiorniESettimane+DATE(AnnoCalendario,10,1)-WEEKDAY(DATE(AnnoCalendario,10,1),(InizioSettimana="Monday")+1)+1</f>
        <v>45928</v>
      </c>
      <c r="C4" s="29">
        <v>45929</v>
      </c>
      <c r="D4" s="29">
        <v>45930</v>
      </c>
      <c r="E4" s="29">
        <v>45931</v>
      </c>
      <c r="F4" s="29">
        <v>45932</v>
      </c>
      <c r="G4" s="29">
        <v>45933</v>
      </c>
      <c r="H4" s="29">
        <v>45934</v>
      </c>
    </row>
    <row r="5" spans="1:9" s="26" customFormat="1" ht="56.1" customHeight="1" x14ac:dyDescent="0.3">
      <c r="A5" s="10"/>
      <c r="B5" s="24"/>
      <c r="C5" s="24"/>
      <c r="D5" s="24"/>
      <c r="E5" s="24"/>
      <c r="F5" s="24"/>
      <c r="G5" s="24"/>
      <c r="H5" s="24"/>
    </row>
    <row r="6" spans="1:9" s="25" customFormat="1" ht="24" customHeight="1" x14ac:dyDescent="0.3">
      <c r="A6" s="4"/>
      <c r="B6" s="29">
        <f t="array" ref="B6:H6">GiorniESettimane+DATE(AnnoCalendario,10,1)-WEEKDAY(DATE(AnnoCalendario,10,1),(InizioSettimana="Monday")+1)+8</f>
        <v>45935</v>
      </c>
      <c r="C6" s="29">
        <v>45936</v>
      </c>
      <c r="D6" s="29">
        <v>45937</v>
      </c>
      <c r="E6" s="29">
        <v>45938</v>
      </c>
      <c r="F6" s="29">
        <v>45939</v>
      </c>
      <c r="G6" s="29">
        <v>45940</v>
      </c>
      <c r="H6" s="29">
        <v>45941</v>
      </c>
    </row>
    <row r="7" spans="1:9" s="26" customFormat="1" ht="56.1" customHeight="1" x14ac:dyDescent="0.3">
      <c r="A7" s="10"/>
      <c r="B7" s="24"/>
      <c r="C7" s="24"/>
      <c r="D7" s="24"/>
      <c r="E7" s="24"/>
      <c r="F7" s="24"/>
      <c r="G7" s="24" t="s">
        <v>35</v>
      </c>
      <c r="H7" s="24"/>
    </row>
    <row r="8" spans="1:9" s="25" customFormat="1" ht="24" customHeight="1" x14ac:dyDescent="0.3">
      <c r="A8" s="4"/>
      <c r="B8" s="29">
        <f t="array" ref="B8:H8">GiorniESettimane+DATE(AnnoCalendario,10,1)-WEEKDAY(DATE(AnnoCalendario,10,1),(InizioSettimana="Monday")+1)+15</f>
        <v>45942</v>
      </c>
      <c r="C8" s="29">
        <v>45943</v>
      </c>
      <c r="D8" s="29">
        <v>45944</v>
      </c>
      <c r="E8" s="29">
        <v>45945</v>
      </c>
      <c r="F8" s="29">
        <v>45946</v>
      </c>
      <c r="G8" s="29">
        <v>45947</v>
      </c>
      <c r="H8" s="29">
        <v>45948</v>
      </c>
    </row>
    <row r="9" spans="1:9" s="26" customFormat="1" ht="56.1" customHeight="1" x14ac:dyDescent="0.3">
      <c r="A9" s="10"/>
      <c r="B9" s="24"/>
      <c r="C9" s="24"/>
      <c r="D9" s="24"/>
      <c r="E9" s="24"/>
      <c r="F9" s="24"/>
      <c r="G9" s="24"/>
      <c r="H9" s="24"/>
    </row>
    <row r="10" spans="1:9" s="25" customFormat="1" ht="24" customHeight="1" x14ac:dyDescent="0.3">
      <c r="A10" s="4"/>
      <c r="B10" s="29">
        <f t="array" ref="B10:H10">GiorniESettimane+DATE(AnnoCalendario,10,1)-WEEKDAY(DATE(AnnoCalendario,10,1),(InizioSettimana="Monday")+1)+22</f>
        <v>45949</v>
      </c>
      <c r="C10" s="29">
        <v>45950</v>
      </c>
      <c r="D10" s="29">
        <v>45951</v>
      </c>
      <c r="E10" s="29">
        <v>45952</v>
      </c>
      <c r="F10" s="29">
        <v>45953</v>
      </c>
      <c r="G10" s="29">
        <v>45954</v>
      </c>
      <c r="H10" s="29">
        <v>45955</v>
      </c>
    </row>
    <row r="11" spans="1:9" s="26" customFormat="1" ht="56.1" customHeight="1" x14ac:dyDescent="0.3">
      <c r="A11" s="10"/>
      <c r="B11" s="24"/>
      <c r="C11" s="24"/>
      <c r="D11" s="24"/>
      <c r="E11" s="24"/>
      <c r="F11" s="24"/>
      <c r="G11" s="24"/>
      <c r="H11" s="24"/>
    </row>
    <row r="12" spans="1:9" s="25" customFormat="1" ht="24" customHeight="1" x14ac:dyDescent="0.3">
      <c r="A12" s="4"/>
      <c r="B12" s="29">
        <f t="array" ref="B12:H12">GiorniESettimane+DATE(AnnoCalendario,10,1)-WEEKDAY(DATE(AnnoCalendario,10,1),(InizioSettimana="Monday")+1)+29</f>
        <v>45956</v>
      </c>
      <c r="C12" s="29">
        <v>45957</v>
      </c>
      <c r="D12" s="29">
        <v>45958</v>
      </c>
      <c r="E12" s="29">
        <v>45959</v>
      </c>
      <c r="F12" s="29">
        <v>45960</v>
      </c>
      <c r="G12" s="29">
        <v>45961</v>
      </c>
      <c r="H12" s="29">
        <v>45962</v>
      </c>
    </row>
    <row r="13" spans="1:9" s="26" customFormat="1" ht="56.1" customHeight="1" x14ac:dyDescent="0.3">
      <c r="A13" s="10"/>
      <c r="B13" s="24"/>
      <c r="C13" s="24"/>
      <c r="D13" s="24"/>
      <c r="E13" s="24"/>
      <c r="F13" s="24"/>
      <c r="G13" s="24"/>
      <c r="H13" s="24"/>
    </row>
    <row r="14" spans="1:9" s="25" customFormat="1" ht="24" customHeight="1" x14ac:dyDescent="0.3">
      <c r="A14" s="4"/>
      <c r="B14" s="29">
        <f t="array" ref="B14:C14">GiorniESettimane+DATE(AnnoCalendario,10,1)-WEEKDAY(DATE(AnnoCalendario,10,1),(InizioSettimana="Monday")+1)+36</f>
        <v>45963</v>
      </c>
      <c r="C14" s="29">
        <v>45964</v>
      </c>
      <c r="D14" s="50" t="s">
        <v>0</v>
      </c>
      <c r="E14" s="50"/>
      <c r="F14" s="50"/>
      <c r="G14" s="50"/>
      <c r="H14" s="51"/>
    </row>
    <row r="15" spans="1:9" s="26" customFormat="1" ht="56.1" customHeight="1" x14ac:dyDescent="0.3">
      <c r="A15" s="10"/>
      <c r="B15" s="24"/>
      <c r="C15" s="24"/>
      <c r="D15" s="52"/>
      <c r="E15" s="52"/>
      <c r="F15" s="52"/>
      <c r="G15" s="52"/>
      <c r="H15" s="53"/>
    </row>
  </sheetData>
  <mergeCells count="3">
    <mergeCell ref="B2:D2"/>
    <mergeCell ref="D14:H14"/>
    <mergeCell ref="D15:H15"/>
  </mergeCells>
  <conditionalFormatting sqref="B4:G4">
    <cfRule type="expression" dxfId="5" priority="1">
      <formula>DAY(B4)&gt;8</formula>
    </cfRule>
  </conditionalFormatting>
  <conditionalFormatting sqref="B12:H12 B14:C14">
    <cfRule type="expression" dxfId="4" priority="2">
      <formula>AND(DAY(B12)&gt;=1,DAY(B12)&lt;=15)</formula>
    </cfRule>
  </conditionalFormatting>
  <dataValidations count="8">
    <dataValidation allowBlank="1" showInputMessage="1" showErrorMessage="1" prompt="Giorno feriale determinato automaticamente" sqref="C3:H3"/>
    <dataValidation allowBlank="1" showInputMessage="1" showErrorMessage="1" prompt="Calendario del mese di ottobre" sqref="A1"/>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 allowBlank="1" showInputMessage="1" prompt="Immettere le note del mese nella cella sottostante" sqref="D14:H14"/>
    <dataValidation allowBlank="1" showInputMessage="1" prompt="Immettere le note del mese in questa cella" sqref="D15:H15"/>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s>
  <printOptions horizontalCentered="1"/>
  <pageMargins left="0.25" right="0.25" top="0.5" bottom="0.5" header="0.3" footer="0.3"/>
  <pageSetup paperSize="9" scale="99" orientation="landscape" r:id="rId1"/>
  <headerFooter differentFirst="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tabColor theme="5" tint="0.59999389629810485"/>
    <pageSetUpPr fitToPage="1"/>
  </sheetPr>
  <dimension ref="A1:I15"/>
  <sheetViews>
    <sheetView showGridLines="0" showRowColHeaders="0" tabSelected="1" workbookViewId="0">
      <selection activeCell="K12" sqref="K12"/>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9" ht="9" customHeight="1" x14ac:dyDescent="0.3">
      <c r="I1" s="1" t="s">
        <v>1</v>
      </c>
    </row>
    <row r="2" spans="1:9" ht="96" customHeight="1" x14ac:dyDescent="0.3">
      <c r="B2" s="49" t="str">
        <f>"Novembre "&amp;AnnoCalendario</f>
        <v>Novembre 2025</v>
      </c>
      <c r="C2" s="49"/>
      <c r="D2" s="49"/>
      <c r="E2" s="2"/>
      <c r="F2" s="2"/>
      <c r="G2" s="2"/>
      <c r="H2" s="3"/>
    </row>
    <row r="3" spans="1:9" s="25" customFormat="1" ht="24" customHeight="1" x14ac:dyDescent="0.3">
      <c r="A3" s="8"/>
      <c r="B3" s="13" t="str">
        <f>InizioSettimana</f>
        <v>Domenica</v>
      </c>
      <c r="C3" s="14" t="str">
        <f t="shared" ref="C3:H3" si="0">TEXT(C4,"gggg")</f>
        <v>lunedì</v>
      </c>
      <c r="D3" s="14" t="str">
        <f t="shared" si="0"/>
        <v>martedì</v>
      </c>
      <c r="E3" s="14" t="str">
        <f t="shared" si="0"/>
        <v>mercoledì</v>
      </c>
      <c r="F3" s="14" t="str">
        <f t="shared" si="0"/>
        <v>giovedì</v>
      </c>
      <c r="G3" s="14" t="str">
        <f t="shared" si="0"/>
        <v>venerdì</v>
      </c>
      <c r="H3" s="15" t="str">
        <f t="shared" si="0"/>
        <v>sabato</v>
      </c>
    </row>
    <row r="4" spans="1:9" s="25" customFormat="1" ht="24" customHeight="1" x14ac:dyDescent="0.3">
      <c r="A4" s="4"/>
      <c r="B4" s="29">
        <f t="array" ref="B4:H4">GiorniESettimane+DATE(AnnoCalendario,11,1)-WEEKDAY(DATE(AnnoCalendario,11,1),(InizioSettimana="Monday")+1)+1</f>
        <v>45956</v>
      </c>
      <c r="C4" s="29">
        <v>45957</v>
      </c>
      <c r="D4" s="29">
        <v>45958</v>
      </c>
      <c r="E4" s="29">
        <v>45959</v>
      </c>
      <c r="F4" s="29">
        <v>45960</v>
      </c>
      <c r="G4" s="29">
        <v>45961</v>
      </c>
      <c r="H4" s="29">
        <v>45962</v>
      </c>
    </row>
    <row r="5" spans="1:9" s="26" customFormat="1" ht="56.1" customHeight="1" x14ac:dyDescent="0.3">
      <c r="A5" s="10"/>
      <c r="B5" s="24"/>
      <c r="C5" s="24"/>
      <c r="D5" s="24"/>
      <c r="E5" s="24"/>
      <c r="F5" s="24"/>
      <c r="G5" s="24"/>
      <c r="H5" s="24"/>
    </row>
    <row r="6" spans="1:9" s="25" customFormat="1" ht="24" customHeight="1" x14ac:dyDescent="0.3">
      <c r="A6" s="4"/>
      <c r="B6" s="29">
        <f t="array" ref="B6:H6">GiorniESettimane+DATE(AnnoCalendario,11,1)-WEEKDAY(DATE(AnnoCalendario,11,1),(InizioSettimana="Monday")+1)+8</f>
        <v>45963</v>
      </c>
      <c r="C6" s="29">
        <v>45964</v>
      </c>
      <c r="D6" s="29">
        <v>45965</v>
      </c>
      <c r="E6" s="29">
        <v>45966</v>
      </c>
      <c r="F6" s="29">
        <v>45967</v>
      </c>
      <c r="G6" s="29">
        <v>45968</v>
      </c>
      <c r="H6" s="29">
        <v>45969</v>
      </c>
    </row>
    <row r="7" spans="1:9" s="26" customFormat="1" ht="56.1" customHeight="1" x14ac:dyDescent="0.3">
      <c r="A7" s="10"/>
      <c r="B7" s="24"/>
      <c r="C7" s="24"/>
      <c r="D7" s="24"/>
      <c r="E7" s="24"/>
      <c r="F7" s="24"/>
      <c r="G7" s="24"/>
      <c r="H7" s="24"/>
    </row>
    <row r="8" spans="1:9" s="25" customFormat="1" ht="24" customHeight="1" x14ac:dyDescent="0.3">
      <c r="A8" s="4"/>
      <c r="B8" s="29">
        <f t="array" ref="B8:H8">GiorniESettimane+DATE(AnnoCalendario,11,1)-WEEKDAY(DATE(AnnoCalendario,11,1),(InizioSettimana="Monday")+1)+15</f>
        <v>45970</v>
      </c>
      <c r="C8" s="29">
        <v>45971</v>
      </c>
      <c r="D8" s="29">
        <v>45972</v>
      </c>
      <c r="E8" s="29">
        <v>45973</v>
      </c>
      <c r="F8" s="29">
        <v>45974</v>
      </c>
      <c r="G8" s="29">
        <v>45975</v>
      </c>
      <c r="H8" s="29">
        <v>45976</v>
      </c>
    </row>
    <row r="9" spans="1:9" s="26" customFormat="1" ht="56.1" customHeight="1" x14ac:dyDescent="0.3">
      <c r="A9" s="10"/>
      <c r="B9" s="24"/>
      <c r="C9" s="24"/>
      <c r="D9" s="24"/>
      <c r="E9" s="24"/>
      <c r="F9" s="24"/>
      <c r="G9" s="24"/>
      <c r="H9" s="24" t="s">
        <v>36</v>
      </c>
    </row>
    <row r="10" spans="1:9" s="25" customFormat="1" ht="24" customHeight="1" x14ac:dyDescent="0.3">
      <c r="A10" s="4"/>
      <c r="B10" s="29">
        <f t="array" ref="B10:H10">GiorniESettimane+DATE(AnnoCalendario,11,1)-WEEKDAY(DATE(AnnoCalendario,11,1),(InizioSettimana="Monday")+1)+22</f>
        <v>45977</v>
      </c>
      <c r="C10" s="29">
        <v>45978</v>
      </c>
      <c r="D10" s="29">
        <v>45979</v>
      </c>
      <c r="E10" s="29">
        <v>45980</v>
      </c>
      <c r="F10" s="29">
        <v>45981</v>
      </c>
      <c r="G10" s="29">
        <v>45982</v>
      </c>
      <c r="H10" s="29">
        <v>45983</v>
      </c>
    </row>
    <row r="11" spans="1:9" s="26" customFormat="1" ht="56.1" customHeight="1" x14ac:dyDescent="0.3">
      <c r="A11" s="10"/>
      <c r="B11" s="24"/>
      <c r="C11" s="24"/>
      <c r="D11" s="24"/>
      <c r="E11" s="24"/>
      <c r="F11" s="24"/>
      <c r="G11" s="24"/>
      <c r="H11" s="24"/>
    </row>
    <row r="12" spans="1:9" s="25" customFormat="1" ht="24" customHeight="1" x14ac:dyDescent="0.3">
      <c r="A12" s="4"/>
      <c r="B12" s="29">
        <f t="array" ref="B12:H12">GiorniESettimane+DATE(AnnoCalendario,11,1)-WEEKDAY(DATE(AnnoCalendario,11,1),(InizioSettimana="Monday")+1)+29</f>
        <v>45984</v>
      </c>
      <c r="C12" s="29">
        <v>45985</v>
      </c>
      <c r="D12" s="29">
        <v>45986</v>
      </c>
      <c r="E12" s="29">
        <v>45987</v>
      </c>
      <c r="F12" s="29">
        <v>45988</v>
      </c>
      <c r="G12" s="29">
        <v>45989</v>
      </c>
      <c r="H12" s="29">
        <v>45990</v>
      </c>
    </row>
    <row r="13" spans="1:9" s="26" customFormat="1" ht="56.1" customHeight="1" x14ac:dyDescent="0.3">
      <c r="A13" s="10"/>
      <c r="B13" s="24"/>
      <c r="C13" s="24"/>
      <c r="D13" s="24"/>
      <c r="E13" s="24"/>
      <c r="F13" s="24"/>
      <c r="G13" s="24"/>
      <c r="H13" s="24"/>
    </row>
    <row r="14" spans="1:9" s="25" customFormat="1" ht="24" customHeight="1" x14ac:dyDescent="0.3">
      <c r="A14" s="4"/>
      <c r="B14" s="29">
        <f t="array" ref="B14:C14">GiorniESettimane+DATE(AnnoCalendario,11,1)-WEEKDAY(DATE(AnnoCalendario,11,1),(InizioSettimana="Monday")+1)+36</f>
        <v>45991</v>
      </c>
      <c r="C14" s="29">
        <v>45992</v>
      </c>
      <c r="D14" s="50" t="s">
        <v>0</v>
      </c>
      <c r="E14" s="50"/>
      <c r="F14" s="50"/>
      <c r="G14" s="50"/>
      <c r="H14" s="51"/>
    </row>
    <row r="15" spans="1:9" s="26" customFormat="1" ht="56.1" customHeight="1" x14ac:dyDescent="0.3">
      <c r="A15" s="10"/>
      <c r="B15" s="24"/>
      <c r="C15" s="24"/>
      <c r="D15" s="52"/>
      <c r="E15" s="52"/>
      <c r="F15" s="52"/>
      <c r="G15" s="52"/>
      <c r="H15" s="53"/>
    </row>
  </sheetData>
  <mergeCells count="3">
    <mergeCell ref="B2:D2"/>
    <mergeCell ref="D14:H14"/>
    <mergeCell ref="D15:H15"/>
  </mergeCells>
  <conditionalFormatting sqref="B4:G4">
    <cfRule type="expression" dxfId="3" priority="1">
      <formula>DAY(B4)&gt;8</formula>
    </cfRule>
  </conditionalFormatting>
  <conditionalFormatting sqref="B12:H12 B14:C14">
    <cfRule type="expression" dxfId="2" priority="2">
      <formula>AND(DAY(B12)&gt;=1,DAY(B12)&lt;=15)</formula>
    </cfRule>
  </conditionalFormatting>
  <dataValidations count="8">
    <dataValidation allowBlank="1" showInputMessage="1" showErrorMessage="1" prompt="Giorno feriale determinato automaticamente" sqref="C3:H3"/>
    <dataValidation allowBlank="1" showInputMessage="1" showErrorMessage="1" prompt="Calendario del mese di novembre" sqref="A1"/>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prompt="Immettere le note del mese in questa cella" sqref="D15:H15"/>
    <dataValidation allowBlank="1" showInputMessage="1" prompt="Immettere le note del mese nella cella sottostante" sqref="D14:H14"/>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s>
  <printOptions horizontalCentered="1"/>
  <pageMargins left="0.25" right="0.25" top="0.5" bottom="0.5" header="0.3" footer="0.3"/>
  <pageSetup paperSize="9" scale="99" orientation="landscape" r:id="rId1"/>
  <headerFooter differentFirst="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2">
    <tabColor theme="8" tint="0.59999389629810485"/>
    <pageSetUpPr fitToPage="1"/>
  </sheetPr>
  <dimension ref="A1:K15"/>
  <sheetViews>
    <sheetView showGridLines="0" showRowColHeaders="0" workbookViewId="0">
      <selection activeCell="K5" sqref="K5"/>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11" ht="9" customHeight="1" x14ac:dyDescent="0.3">
      <c r="I1" s="1" t="s">
        <v>1</v>
      </c>
    </row>
    <row r="2" spans="1:11" ht="96" customHeight="1" x14ac:dyDescent="0.3">
      <c r="B2" s="33" t="str">
        <f>"Dicembre "&amp;AnnoCalendario</f>
        <v>Dicembre 2025</v>
      </c>
      <c r="C2" s="33"/>
      <c r="D2" s="33"/>
      <c r="E2" s="2"/>
      <c r="F2" s="2"/>
      <c r="G2" s="2"/>
      <c r="H2" s="3"/>
    </row>
    <row r="3" spans="1:11" s="25" customFormat="1" ht="24" customHeight="1" x14ac:dyDescent="0.3">
      <c r="A3" s="8"/>
      <c r="B3" s="5" t="str">
        <f>InizioSettimana</f>
        <v>Domenica</v>
      </c>
      <c r="C3" s="6" t="str">
        <f t="shared" ref="C3:H3" si="0">TEXT(C4,"gggg")</f>
        <v>lunedì</v>
      </c>
      <c r="D3" s="6" t="str">
        <f t="shared" si="0"/>
        <v>martedì</v>
      </c>
      <c r="E3" s="6" t="str">
        <f t="shared" si="0"/>
        <v>mercoledì</v>
      </c>
      <c r="F3" s="6" t="str">
        <f t="shared" si="0"/>
        <v>giovedì</v>
      </c>
      <c r="G3" s="6" t="str">
        <f t="shared" si="0"/>
        <v>venerdì</v>
      </c>
      <c r="H3" s="7" t="str">
        <f t="shared" si="0"/>
        <v>sabato</v>
      </c>
    </row>
    <row r="4" spans="1:11" s="25" customFormat="1" ht="24" customHeight="1" x14ac:dyDescent="0.3">
      <c r="A4" s="4"/>
      <c r="B4" s="27">
        <f t="array" ref="B4:H4">GiorniESettimane+DATE(AnnoCalendario,12,1)-WEEKDAY(DATE(AnnoCalendario,12,1),(InizioSettimana="Monday")+1)+1</f>
        <v>45991</v>
      </c>
      <c r="C4" s="27">
        <v>45992</v>
      </c>
      <c r="D4" s="27">
        <v>45993</v>
      </c>
      <c r="E4" s="27">
        <v>45994</v>
      </c>
      <c r="F4" s="27">
        <v>45995</v>
      </c>
      <c r="G4" s="27">
        <v>45996</v>
      </c>
      <c r="H4" s="28">
        <v>45997</v>
      </c>
    </row>
    <row r="5" spans="1:11" s="26" customFormat="1" ht="56.1" customHeight="1" x14ac:dyDescent="0.3">
      <c r="A5" s="10"/>
      <c r="B5" s="9"/>
      <c r="C5" s="9"/>
      <c r="D5" s="9"/>
      <c r="E5" s="9"/>
      <c r="F5" s="9"/>
      <c r="G5" s="9"/>
      <c r="H5" s="9"/>
      <c r="K5" s="32"/>
    </row>
    <row r="6" spans="1:11" s="25" customFormat="1" ht="24" customHeight="1" x14ac:dyDescent="0.3">
      <c r="A6" s="4"/>
      <c r="B6" s="27">
        <f t="array" ref="B6:H6">GiorniESettimane+DATE(AnnoCalendario,12,1)-WEEKDAY(DATE(AnnoCalendario,12,1),(InizioSettimana="Monday")+1)+8</f>
        <v>45998</v>
      </c>
      <c r="C6" s="27">
        <v>45999</v>
      </c>
      <c r="D6" s="27">
        <v>46000</v>
      </c>
      <c r="E6" s="27">
        <v>46001</v>
      </c>
      <c r="F6" s="27">
        <v>46002</v>
      </c>
      <c r="G6" s="27">
        <v>46003</v>
      </c>
      <c r="H6" s="27">
        <v>46004</v>
      </c>
    </row>
    <row r="7" spans="1:11" s="26" customFormat="1" ht="56.1" customHeight="1" x14ac:dyDescent="0.3">
      <c r="A7" s="10"/>
      <c r="B7" s="9"/>
      <c r="C7" s="9"/>
      <c r="D7" s="9"/>
      <c r="E7" s="9"/>
      <c r="F7" s="9"/>
      <c r="G7" s="9"/>
      <c r="H7" s="9"/>
    </row>
    <row r="8" spans="1:11" s="25" customFormat="1" ht="24" customHeight="1" x14ac:dyDescent="0.3">
      <c r="A8" s="4"/>
      <c r="B8" s="27">
        <f t="array" ref="B8:H8">GiorniESettimane+DATE(AnnoCalendario,12,1)-WEEKDAY(DATE(AnnoCalendario,12,1),(InizioSettimana="Monday")+1)+15</f>
        <v>46005</v>
      </c>
      <c r="C8" s="27">
        <v>46006</v>
      </c>
      <c r="D8" s="27">
        <v>46007</v>
      </c>
      <c r="E8" s="27">
        <v>46008</v>
      </c>
      <c r="F8" s="27">
        <v>46009</v>
      </c>
      <c r="G8" s="27">
        <v>46010</v>
      </c>
      <c r="H8" s="27">
        <v>46011</v>
      </c>
    </row>
    <row r="9" spans="1:11" s="26" customFormat="1" ht="56.1" customHeight="1" x14ac:dyDescent="0.3">
      <c r="A9" s="10"/>
      <c r="B9" s="9"/>
      <c r="C9" s="9"/>
      <c r="D9" s="9"/>
      <c r="E9" s="9"/>
      <c r="F9" s="9"/>
      <c r="G9" s="9"/>
      <c r="H9" s="9"/>
    </row>
    <row r="10" spans="1:11" s="25" customFormat="1" ht="24" customHeight="1" x14ac:dyDescent="0.3">
      <c r="A10" s="4"/>
      <c r="B10" s="27">
        <f t="array" ref="B10:H10">GiorniESettimane+DATE(AnnoCalendario,12,1)-WEEKDAY(DATE(AnnoCalendario,12,1),(InizioSettimana="Monday")+1)+22</f>
        <v>46012</v>
      </c>
      <c r="C10" s="27">
        <v>46013</v>
      </c>
      <c r="D10" s="27">
        <v>46014</v>
      </c>
      <c r="E10" s="27">
        <v>46015</v>
      </c>
      <c r="F10" s="27">
        <v>46016</v>
      </c>
      <c r="G10" s="27">
        <v>46017</v>
      </c>
      <c r="H10" s="27">
        <v>46018</v>
      </c>
    </row>
    <row r="11" spans="1:11" s="26" customFormat="1" ht="56.1" customHeight="1" x14ac:dyDescent="0.3">
      <c r="A11" s="10"/>
      <c r="B11" s="9"/>
      <c r="C11" s="9"/>
      <c r="D11" s="9"/>
      <c r="E11" s="9"/>
      <c r="F11" s="9"/>
      <c r="G11" s="9"/>
      <c r="H11" s="9"/>
    </row>
    <row r="12" spans="1:11" s="25" customFormat="1" ht="24" customHeight="1" x14ac:dyDescent="0.3">
      <c r="A12" s="4"/>
      <c r="B12" s="27">
        <f t="array" ref="B12:H12">GiorniESettimane+DATE(AnnoCalendario,12,1)-WEEKDAY(DATE(AnnoCalendario,12,1),(InizioSettimana="Monday")+1)+29</f>
        <v>46019</v>
      </c>
      <c r="C12" s="27">
        <v>46020</v>
      </c>
      <c r="D12" s="27">
        <v>46021</v>
      </c>
      <c r="E12" s="27">
        <v>46022</v>
      </c>
      <c r="F12" s="27">
        <v>46023</v>
      </c>
      <c r="G12" s="27">
        <v>46024</v>
      </c>
      <c r="H12" s="27">
        <v>46025</v>
      </c>
    </row>
    <row r="13" spans="1:11" s="26" customFormat="1" ht="56.1" customHeight="1" x14ac:dyDescent="0.3">
      <c r="A13" s="10"/>
      <c r="B13" s="9"/>
      <c r="C13" s="9"/>
      <c r="D13" s="9"/>
      <c r="E13" s="9"/>
      <c r="F13" s="9"/>
      <c r="G13" s="9"/>
      <c r="H13" s="9"/>
    </row>
    <row r="14" spans="1:11" s="25" customFormat="1" ht="24" customHeight="1" x14ac:dyDescent="0.3">
      <c r="A14" s="4"/>
      <c r="B14" s="27">
        <f t="array" ref="B14:C14">GiorniESettimane+DATE(AnnoCalendario,12,1)-WEEKDAY(DATE(AnnoCalendario,12,1),(InizioSettimana="Monday")+1)+36</f>
        <v>46026</v>
      </c>
      <c r="C14" s="27">
        <v>46027</v>
      </c>
      <c r="D14" s="34" t="s">
        <v>0</v>
      </c>
      <c r="E14" s="34"/>
      <c r="F14" s="34"/>
      <c r="G14" s="34"/>
      <c r="H14" s="35"/>
    </row>
    <row r="15" spans="1:11" s="26" customFormat="1" ht="56.1" customHeight="1" x14ac:dyDescent="0.3">
      <c r="A15" s="10"/>
      <c r="B15" s="9"/>
      <c r="C15" s="9"/>
      <c r="D15" s="36"/>
      <c r="E15" s="36"/>
      <c r="F15" s="36"/>
      <c r="G15" s="36"/>
      <c r="H15" s="37"/>
    </row>
  </sheetData>
  <mergeCells count="3">
    <mergeCell ref="B2:D2"/>
    <mergeCell ref="D14:H14"/>
    <mergeCell ref="D15:H15"/>
  </mergeCells>
  <conditionalFormatting sqref="B4:G4">
    <cfRule type="expression" dxfId="1" priority="1">
      <formula>DAY(B4)&gt;8</formula>
    </cfRule>
  </conditionalFormatting>
  <conditionalFormatting sqref="B12:H12 B14:C14">
    <cfRule type="expression" dxfId="0" priority="2">
      <formula>AND(DAY(B12)&gt;=1,DAY(B12)&lt;=15)</formula>
    </cfRule>
  </conditionalFormatting>
  <dataValidations count="8">
    <dataValidation allowBlank="1" showInputMessage="1" showErrorMessage="1" prompt="Giorno feriale determinato automaticamente" sqref="C3:H3"/>
    <dataValidation allowBlank="1" showInputMessage="1" showErrorMessage="1" prompt="Calendario del mese di dicembre" sqref="A1"/>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 allowBlank="1" showInputMessage="1" prompt="Immettere le note del mese nella cella sottostante" sqref="D14:H14"/>
    <dataValidation allowBlank="1" showInputMessage="1" prompt="Immettere le note del mese in questa cella" sqref="D15:H15"/>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s>
  <printOptions horizontalCentered="1"/>
  <pageMargins left="0.25" right="0.25" top="0.5" bottom="0.5" header="0.3" footer="0.3"/>
  <pageSetup paperSize="9" scale="99" orientation="landscape" r:id="rId1"/>
  <headerFooter differentFirst="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MediaServiceKeyPoints xmlns="71af3243-3dd4-4a8d-8c0d-dd76da1f02a5" xsi:nil="true"/>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 ma:contentTypeID="0x01010079F111ED35F8CC479449609E8A0923A6" ma:contentTypeVersion="10" ma:contentTypeDescription="Create a new document." ma:contentTypeScope="" ma:versionID="e39e7e9e36de66d473ce04bb4ab2dbb8">
  <xsd:schema xmlns:xsd="http://www.w3.org/2001/XMLSchema" xmlns:xs="http://www.w3.org/2001/XMLSchema" xmlns:p="http://schemas.microsoft.com/office/2006/metadata/properties" xmlns:ns2="71af3243-3dd4-4a8d-8c0d-dd76da1f02a5" xmlns:ns3="16c05727-aa75-4e4a-9b5f-8a80a1165891" targetNamespace="http://schemas.microsoft.com/office/2006/metadata/properties" ma:root="true" ma:fieldsID="19dc5994665da46609c24125788630d8" ns2:_="" ns3:_="">
    <xsd:import namespace="71af3243-3dd4-4a8d-8c0d-dd76da1f02a5"/>
    <xsd:import namespace="16c05727-aa75-4e4a-9b5f-8a80a1165891"/>
    <xsd:element name="properties">
      <xsd:complexType>
        <xsd:sequence>
          <xsd:element name="documentManagement">
            <xsd:complexType>
              <xsd:all>
                <xsd:element ref="ns2:MediaServiceMetadata" minOccurs="0"/>
                <xsd:element ref="ns2:MediaServiceFastMetadata" minOccurs="0"/>
                <xsd:element ref="ns2:MediaServiceOCR" minOccurs="0"/>
                <xsd:element ref="ns2:MediaServiceAutoTags" minOccurs="0"/>
                <xsd:element ref="ns2:MediaServiceEventHashCode" minOccurs="0"/>
                <xsd:element ref="ns2:MediaServiceGenerationTime" minOccurs="0"/>
                <xsd:element ref="ns3:SharedWithUsers" minOccurs="0"/>
                <xsd:element ref="ns3:SharedWithDetails" minOccurs="0"/>
                <xsd:element ref="ns2:MediaServiceAutoKeyPoints" minOccurs="0"/>
                <xsd:element ref="ns2:MediaServiceKeyPoint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71af3243-3dd4-4a8d-8c0d-dd76da1f02a5"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OCR" ma:index="10" nillable="true" ma:displayName="MediaServiceOCR" ma:internalName="MediaServiceOCR" ma:readOnly="true">
      <xsd:simpleType>
        <xsd:restriction base="dms:Note">
          <xsd:maxLength value="255"/>
        </xsd:restriction>
      </xsd:simpleType>
    </xsd:element>
    <xsd:element name="MediaServiceAutoTags" ma:index="11" nillable="true" ma:displayName="MediaServiceAutoTags" ma:internalName="MediaServiceAutoTags" ma:readOnly="true">
      <xsd:simpleType>
        <xsd:restriction base="dms:Text"/>
      </xsd:simpleType>
    </xsd:element>
    <xsd:element name="MediaServiceEventHashCode" ma:index="12" nillable="true" ma:displayName="MediaServiceEventHashCode" ma:hidden="true" ma:internalName="MediaServiceEventHashCode" ma:readOnly="true">
      <xsd:simpleType>
        <xsd:restriction base="dms:Text"/>
      </xsd:simpleType>
    </xsd:element>
    <xsd:element name="MediaServiceGenerationTime" ma:index="13" nillable="true" ma:displayName="MediaServiceGenerationTime" ma:hidden="true" ma:internalName="MediaServiceGenerationTime" ma:readOnly="true">
      <xsd:simpleType>
        <xsd:restriction base="dms:Text"/>
      </xsd:simpleType>
    </xsd:element>
    <xsd:element name="MediaServiceAutoKeyPoints" ma:index="16" nillable="true" ma:displayName="MediaServiceAutoKeyPoints" ma:hidden="true" ma:internalName="MediaServiceAutoKeyPoints" ma:readOnly="true">
      <xsd:simpleType>
        <xsd:restriction base="dms:Note"/>
      </xsd:simpleType>
    </xsd:element>
    <xsd:element name="MediaServiceKeyPoints" ma:index="17" nillable="true" ma:displayName="KeyPoints" ma:internalName="MediaServiceKeyPoints" ma:readOnly="false">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16c05727-aa75-4e4a-9b5f-8a80a1165891" elementFormDefault="qualified">
    <xsd:import namespace="http://schemas.microsoft.com/office/2006/documentManagement/types"/>
    <xsd:import namespace="http://schemas.microsoft.com/office/infopath/2007/PartnerControls"/>
    <xsd:element name="SharedWithUsers" ma:index="14"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5"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A6B20271-DBF4-4EBA-824D-0E74CCAA174D}">
  <ds:schemaRefs>
    <ds:schemaRef ds:uri="http://schemas.microsoft.com/office/2006/documentManagement/types"/>
    <ds:schemaRef ds:uri="http://schemas.microsoft.com/office/2006/metadata/properties"/>
    <ds:schemaRef ds:uri="http://purl.org/dc/elements/1.1/"/>
    <ds:schemaRef ds:uri="http://schemas.openxmlformats.org/package/2006/metadata/core-properties"/>
    <ds:schemaRef ds:uri="16c05727-aa75-4e4a-9b5f-8a80a1165891"/>
    <ds:schemaRef ds:uri="http://purl.org/dc/terms/"/>
    <ds:schemaRef ds:uri="http://schemas.microsoft.com/office/infopath/2007/PartnerControls"/>
    <ds:schemaRef ds:uri="71af3243-3dd4-4a8d-8c0d-dd76da1f02a5"/>
    <ds:schemaRef ds:uri="http://www.w3.org/XML/1998/namespace"/>
    <ds:schemaRef ds:uri="http://purl.org/dc/dcmitype/"/>
  </ds:schemaRefs>
</ds:datastoreItem>
</file>

<file path=customXml/itemProps2.xml><?xml version="1.0" encoding="utf-8"?>
<ds:datastoreItem xmlns:ds="http://schemas.openxmlformats.org/officeDocument/2006/customXml" ds:itemID="{9B8A745B-63BA-4F9A-A6E5-C457B3F40DFD}">
  <ds:schemaRefs>
    <ds:schemaRef ds:uri="http://schemas.microsoft.com/sharepoint/v3/contenttype/forms"/>
  </ds:schemaRefs>
</ds:datastoreItem>
</file>

<file path=customXml/itemProps3.xml><?xml version="1.0" encoding="utf-8"?>
<ds:datastoreItem xmlns:ds="http://schemas.openxmlformats.org/officeDocument/2006/customXml" ds:itemID="{CD1B5DC0-C7DA-4FC0-BFE2-1D1407D5E729}">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71af3243-3dd4-4a8d-8c0d-dd76da1f02a5"/>
    <ds:schemaRef ds:uri="16c05727-aa75-4e4a-9b5f-8a80a1165891"/>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Fogli di lavoro</vt:lpstr>
      </vt:variant>
      <vt:variant>
        <vt:i4>12</vt:i4>
      </vt:variant>
      <vt:variant>
        <vt:lpstr>Intervalli denominati</vt:lpstr>
      </vt:variant>
      <vt:variant>
        <vt:i4>39</vt:i4>
      </vt:variant>
    </vt:vector>
  </HeadingPairs>
  <TitlesOfParts>
    <vt:vector size="51" baseType="lpstr">
      <vt:lpstr>Gennaio</vt:lpstr>
      <vt:lpstr>Febbraio</vt:lpstr>
      <vt:lpstr>Marzo</vt:lpstr>
      <vt:lpstr>Aprile</vt:lpstr>
      <vt:lpstr>Maggio</vt:lpstr>
      <vt:lpstr>Giugno</vt:lpstr>
      <vt:lpstr>Luglio</vt:lpstr>
      <vt:lpstr>Agosto</vt:lpstr>
      <vt:lpstr>Settembre</vt:lpstr>
      <vt:lpstr>Ottobre</vt:lpstr>
      <vt:lpstr>Novembre</vt:lpstr>
      <vt:lpstr>Dicembre</vt:lpstr>
      <vt:lpstr>AnnoCalendario</vt:lpstr>
      <vt:lpstr>Agosto!Area_stampa</vt:lpstr>
      <vt:lpstr>Aprile!Area_stampa</vt:lpstr>
      <vt:lpstr>Dicembre!Area_stampa</vt:lpstr>
      <vt:lpstr>Febbraio!Area_stampa</vt:lpstr>
      <vt:lpstr>Gennaio!Area_stampa</vt:lpstr>
      <vt:lpstr>Giugno!Area_stampa</vt:lpstr>
      <vt:lpstr>Luglio!Area_stampa</vt:lpstr>
      <vt:lpstr>Maggio!Area_stampa</vt:lpstr>
      <vt:lpstr>Marzo!Area_stampa</vt:lpstr>
      <vt:lpstr>Novembre!Area_stampa</vt:lpstr>
      <vt:lpstr>Ottobre!Area_stampa</vt:lpstr>
      <vt:lpstr>Settembre!Area_stampa</vt:lpstr>
      <vt:lpstr>AreaTitoloColonna1..H12.1</vt:lpstr>
      <vt:lpstr>AreaTitoloColonna1..H12.10</vt:lpstr>
      <vt:lpstr>AreaTitoloColonna1..H12.11</vt:lpstr>
      <vt:lpstr>AreaTitoloColonna1..H12.12</vt:lpstr>
      <vt:lpstr>AreaTitoloColonna1..H12.2</vt:lpstr>
      <vt:lpstr>AreaTitoloColonna1..H12.3</vt:lpstr>
      <vt:lpstr>AreaTitoloColonna1..H12.4</vt:lpstr>
      <vt:lpstr>AreaTitoloColonna1..H12.5</vt:lpstr>
      <vt:lpstr>AreaTitoloColonna1..H12.6</vt:lpstr>
      <vt:lpstr>AreaTitoloColonna1..H12.7</vt:lpstr>
      <vt:lpstr>AreaTitoloColonna1..H12.8</vt:lpstr>
      <vt:lpstr>AreaTitoloColonna1..H12.9</vt:lpstr>
      <vt:lpstr>AreaTitoloColonna2..C14.1</vt:lpstr>
      <vt:lpstr>AreaTitoloColonna2..C14.10</vt:lpstr>
      <vt:lpstr>AreaTitoloColonna2..C14.11</vt:lpstr>
      <vt:lpstr>AreaTitoloColonna2..C14.12</vt:lpstr>
      <vt:lpstr>AreaTitoloColonna2..C14.2</vt:lpstr>
      <vt:lpstr>AreaTitoloColonna2..C14.3</vt:lpstr>
      <vt:lpstr>AreaTitoloColonna2..C14.4</vt:lpstr>
      <vt:lpstr>AreaTitoloColonna2..C14.5</vt:lpstr>
      <vt:lpstr>AreaTitoloColonna2..C14.6</vt:lpstr>
      <vt:lpstr>AreaTitoloColonna2..C14.7</vt:lpstr>
      <vt:lpstr>AreaTitoloColonna2..C14.8</vt:lpstr>
      <vt:lpstr>AreaTitoloColonna2..C14.9</vt:lpstr>
      <vt:lpstr>AreaTitoloRiga1..K3</vt:lpstr>
      <vt:lpstr>InizioSettimana</vt:lpstr>
    </vt:vector>
  </TitlesOfParts>
  <LinksUpToDate>false</LinksUpToDate>
  <SharedDoc>false</SharedDoc>
  <HyperlinkBase/>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
  <cp:lastModifiedBy/>
  <dcterms:created xsi:type="dcterms:W3CDTF">2018-10-01T01:21:37Z</dcterms:created>
  <dcterms:modified xsi:type="dcterms:W3CDTF">2025-08-22T09:29:21Z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0x01010079F111ED35F8CC479449609E8A0923A6</vt:lpwstr>
  </property>
</Properties>
</file>